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inveko10 - Revitalizace c..." sheetId="2" r:id="rId2"/>
  </sheets>
  <definedNames>
    <definedName name="_xlnm.Print_Titles" localSheetId="1">'inveko10 - Revitalizace c...'!$119:$119</definedName>
    <definedName name="_xlnm.Print_Titles" localSheetId="0">'Rekapitulace stavby'!$85:$85</definedName>
    <definedName name="_xlnm.Print_Area" localSheetId="1">'inveko10 - Revitalizace c...'!$C$4:$Q$70,'inveko10 - Revitalizace c...'!$C$76:$Q$104,'inveko10 - Revitalizace c...'!$C$110:$Q$158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<sst xmlns="http://schemas.openxmlformats.org/spreadsheetml/2006/main" count="654" uniqueCount="219">
  <si>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</si>
  <si>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</si>
  <si>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</si>
  <si>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</si>
  <si>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</si>
  <si>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</si>
  <si>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</si>
  <si>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</si>
  <si>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</si>
  <si>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</si>
  <si>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</si>
  <si>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</si>
  <si>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</si>
  <si>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</si>
  <si>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inveko10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</si>
  <si>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</si>
  <si>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</si>
  <si>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Revitalizace chodníků Klapý</t>
  </si>
  <si>
    <t>0,1</t>
  </si>
  <si>
    <t>JKSO:</t>
  </si>
  <si>
    <t>CC-CZ:</t>
  </si>
  <si>
    <t>1</t>
  </si>
  <si>
    <t>Místo:</t>
  </si>
  <si>
    <t xml:space="preserve"> </t>
  </si>
  <si>
    <t>Datum:</t>
  </si>
  <si>
    <t>25.02.2016</t>
  </si>
  <si>
    <t>10</t>
  </si>
  <si>
    <t>100</t>
  </si>
  <si>
    <t>Objednavatel:</t>
  </si>
  <si>
    <t>IČ:</t>
  </si>
  <si>
    <t>Obec Klapý</t>
  </si>
  <si>
    <t>DIČ:</t>
  </si>
  <si>
    <t>Zhotovitel:</t>
  </si>
  <si>
    <t>Vyplň údaj</t>
  </si>
  <si>
    <t>Projektant:</t>
  </si>
  <si>
    <t>INVEKO 4U s.r.o.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</si>
  <si>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</si>
  <si>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</si>
  <si>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</si>
  <si>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</si>
  <si>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</si>
  <si>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</si>
  <si>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</si>
  <si>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</si>
  <si>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</si>
  <si>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</si>
  <si>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</si>
  <si>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</si>
  <si>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</si>
  <si>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</si>
  <si>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</si>
  <si>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</si>
  <si>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</si>
  <si>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</si>
  <si>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</si>
  <si>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</si>
  <si>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</si>
  <si>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</si>
  <si>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</si>
  <si>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</si>
  <si>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</si>
  <si>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</si>
  <si>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</si>
  <si>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</si>
  <si>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</si>
  <si>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</si>
  <si>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</si>
  <si>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</si>
  <si>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</si>
  <si>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</si>
  <si>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</si>
  <si>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</si>
  <si>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</si>
  <si>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</si>
  <si>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</si>
  <si>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</si>
  <si>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</si>
  <si>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</si>
  <si>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</si>
  <si>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{E724C15A-C7BD-419C-8FA5-1FF9633F199E}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</si>
  <si>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</si>
  <si>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</si>
  <si>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</si>
  <si>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</si>
  <si>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</si>
  <si>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</si>
  <si>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</si>
  <si>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</si>
  <si>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</si>
  <si>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</si>
  <si>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</si>
  <si>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</si>
  <si>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</si>
  <si>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</si>
  <si>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</si>
  <si>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</si>
  <si>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</si>
  <si>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</si>
  <si>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</si>
  <si>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</si>
  <si>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</si>
  <si>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</si>
  <si>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</si>
  <si>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</si>
  <si>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</si>
  <si>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</si>
  <si>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</si>
  <si>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</si>
  <si>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</si>
  <si>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</si>
  <si>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</si>
  <si>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</si>
  <si>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</si>
  <si>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</si>
  <si>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</si>
  <si>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</si>
  <si>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</si>
  <si>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</si>
  <si>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</si>
  <si>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</si>
  <si>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</si>
  <si>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</si>
  <si>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</si>
  <si>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</si>
  <si>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</si>
  <si>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</si>
  <si>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</si>
  <si>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</si>
  <si>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</si>
  <si>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</si>
  <si>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</si>
  <si>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</si>
  <si>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</si>
  <si>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113106571</t>
  </si>
  <si>
    <t>Rozebrání dlažeb vozovek pl přes 200 m2 ze zámkové dlažby do lože z kameniva</t>
  </si>
  <si>
    <t>m2</t>
  </si>
  <si>
    <t>4</t>
  </si>
  <si>
    <t>29</t>
  </si>
  <si>
    <t>113107170</t>
  </si>
  <si>
    <t>Odstranění podkladu pl přes 50 m2 do 200 m2 z betonu prostého tl 100 mm</t>
  </si>
  <si>
    <t>3</t>
  </si>
  <si>
    <t>113107211</t>
  </si>
  <si>
    <t>Odstranění podkladu pl přes 200 m2 z kameniva těženého tl 100 mm</t>
  </si>
  <si>
    <t>113202111</t>
  </si>
  <si>
    <t>Vytrhání obrub krajníků obrubníků stojatých</t>
  </si>
  <si>
    <t>m</t>
  </si>
  <si>
    <t>5</t>
  </si>
  <si>
    <t>122201101</t>
  </si>
  <si>
    <t>Odkopávky a prokopávky nezapažené v hornině tř. 3 objem do 100 m3</t>
  </si>
  <si>
    <t>m3</t>
  </si>
  <si>
    <t>30</t>
  </si>
  <si>
    <t>162701101</t>
  </si>
  <si>
    <t>Vodorovné přemístění do 6000 m výkopku/sypaniny z horniny tř. 1 až 4</t>
  </si>
  <si>
    <t>8</t>
  </si>
  <si>
    <t>167101101</t>
  </si>
  <si>
    <t>Nakládání výkopku z hornin tř. 1 až 4 do 100 m3</t>
  </si>
  <si>
    <t>171201201</t>
  </si>
  <si>
    <t>Uložení sypaniny na skládky</t>
  </si>
  <si>
    <t>31</t>
  </si>
  <si>
    <t>171201211</t>
  </si>
  <si>
    <t>Poplatek za uložení odpadu ze sypaniny na skládce (skládkovné)</t>
  </si>
  <si>
    <t>t</t>
  </si>
  <si>
    <t>12,360*1,863</t>
  </si>
  <si>
    <t>VV</t>
  </si>
  <si>
    <t>11</t>
  </si>
  <si>
    <t>564851111</t>
  </si>
  <si>
    <t>Podklad ze štěrkodrtě ŠD tl 150 mm</t>
  </si>
  <si>
    <t>13</t>
  </si>
  <si>
    <t>596211112</t>
  </si>
  <si>
    <t>Kladení zámkové dlažby komunikací pro pěší tl 60 mm skupiny A pl do 300 m2</t>
  </si>
  <si>
    <t>14</t>
  </si>
  <si>
    <t>M</t>
  </si>
  <si>
    <t>592450400</t>
  </si>
  <si>
    <t>dlažba zámková UNIDEKOR HBB 23x14x6 cm přírodní</t>
  </si>
  <si>
    <t>592451190</t>
  </si>
  <si>
    <t>dlažba zámková PROMENÁDA slepecká 20x10x6 cm barevná</t>
  </si>
  <si>
    <t>16</t>
  </si>
  <si>
    <t>596211211</t>
  </si>
  <si>
    <t>Kladení zámkové dlažby komunikací pro pěší tl 80 mm skupiny A pl do 100 m2</t>
  </si>
  <si>
    <t>17</t>
  </si>
  <si>
    <t>592450910</t>
  </si>
  <si>
    <t>dlažba zámková UNI-MARKANT HBB 23x14x8 cm červená</t>
  </si>
  <si>
    <t>18</t>
  </si>
  <si>
    <t>916131213</t>
  </si>
  <si>
    <t>Osazení silničního obrubníku betonového stojatého s boční opěrou do lože z betonu prostého</t>
  </si>
  <si>
    <t>19</t>
  </si>
  <si>
    <t>592174680</t>
  </si>
  <si>
    <t>obrubník betonový silniční nájezdový Standard 100x15x15 cm</t>
  </si>
  <si>
    <t>kus</t>
  </si>
  <si>
    <t>592174100</t>
  </si>
  <si>
    <t>obrubník betonový chodníkový ABO 100/10/25 II nat 100x10x25 cm</t>
  </si>
  <si>
    <t>22</t>
  </si>
  <si>
    <t>919735112</t>
  </si>
  <si>
    <t>Řezání stávajícího živičného krytu hl do 100 mm</t>
  </si>
  <si>
    <t>23</t>
  </si>
  <si>
    <t>997221571</t>
  </si>
  <si>
    <t>Vodorovná doprava vybouraných hmot do 1 km</t>
  </si>
  <si>
    <t>24</t>
  </si>
  <si>
    <t>997221579</t>
  </si>
  <si>
    <t>Příplatek ZKD 1 km u vodorovné dopravy vybouraných hmot</t>
  </si>
  <si>
    <t>254,575*6</t>
  </si>
  <si>
    <t>25</t>
  </si>
  <si>
    <t>997221612</t>
  </si>
  <si>
    <t>Nakládání vybouraných hmot na dopravní prostředky pro vodorovnou dopravu</t>
  </si>
  <si>
    <t>26</t>
  </si>
  <si>
    <t>997221815</t>
  </si>
  <si>
    <t>Poplatek za uložení betonového odpadu na skládce (skládkovné)</t>
  </si>
  <si>
    <t>27</t>
  </si>
  <si>
    <t>998223011</t>
  </si>
  <si>
    <t>Přesun hmot pro pozemní komunikace s krytem dlážděným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</si>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</sst>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64" fontId="22" fillId="0" borderId="15" xfId="0" applyFont="1" applyBorder="1" applyAlignment="1">
      <alignment horizontal="right" vertical="center"/>
    </xf>
    <xf numFmtId="164" fontId="22" fillId="0" borderId="16" xfId="0" applyFont="1" applyBorder="1" applyAlignment="1">
      <alignment horizontal="right" vertical="center"/>
    </xf>
    <xf numFmtId="167" fontId="22" fillId="0" borderId="16" xfId="0" applyFont="1" applyBorder="1" applyAlignment="1">
      <alignment horizontal="right" vertical="center"/>
    </xf>
    <xf numFmtId="164" fontId="22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49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168" fontId="30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" borderId="0" xfId="0" applyFont="1" applyFill="1" applyAlignment="1">
      <alignment horizontal="right" vertical="center"/>
    </xf>
    <xf numFmtId="164" fontId="23" fillId="0" borderId="0" xfId="0" applyFont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6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7" fillId="0" borderId="0" xfId="0" applyFont="1" applyAlignment="1">
      <alignment horizontal="left" vertical="top"/>
    </xf>
    <xf numFmtId="0" fontId="7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164" fontId="30" fillId="3" borderId="24" xfId="0" applyFont="1" applyFill="1" applyBorder="1" applyAlignment="1">
      <alignment horizontal="right" vertical="center"/>
    </xf>
    <xf numFmtId="164" fontId="30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32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3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3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AAF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Kros\System\Temp\rad0A2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212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213</v>
      </c>
      <c r="X1" s="215"/>
      <c r="Y1" s="215"/>
      <c r="Z1" s="215"/>
      <c r="AA1" s="215"/>
      <c r="AB1" s="215"/>
      <c r="AC1" s="215"/>
      <c r="AD1" s="215"/>
      <c r="AE1" s="215"/>
      <c r="AF1" s="215"/>
      <c r="AG1" s="213"/>
      <c r="AH1" s="21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83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0" t="s">
        <v>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4" t="s">
        <v>14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Q5" s="11"/>
      <c r="BE5" s="151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55" t="s">
        <v>17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E6" s="149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9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9"/>
      <c r="BS8" s="6" t="s">
        <v>26</v>
      </c>
    </row>
    <row r="9" spans="2:71" s="2" customFormat="1" ht="15" customHeight="1">
      <c r="B9" s="10"/>
      <c r="AQ9" s="11"/>
      <c r="BE9" s="149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9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9"/>
      <c r="BS11" s="6" t="s">
        <v>18</v>
      </c>
    </row>
    <row r="12" spans="2:71" s="2" customFormat="1" ht="7.5" customHeight="1">
      <c r="B12" s="10"/>
      <c r="AQ12" s="11"/>
      <c r="BE12" s="149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9"/>
      <c r="BS13" s="6" t="s">
        <v>18</v>
      </c>
    </row>
    <row r="14" spans="2:71" s="2" customFormat="1" ht="15.75" customHeight="1">
      <c r="B14" s="10"/>
      <c r="E14" s="156" t="s">
        <v>33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7" t="s">
        <v>31</v>
      </c>
      <c r="AN14" s="19" t="s">
        <v>33</v>
      </c>
      <c r="AQ14" s="11"/>
      <c r="BE14" s="149"/>
      <c r="BS14" s="6" t="s">
        <v>18</v>
      </c>
    </row>
    <row r="15" spans="2:71" s="2" customFormat="1" ht="7.5" customHeight="1">
      <c r="B15" s="10"/>
      <c r="AQ15" s="11"/>
      <c r="BE15" s="149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9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9"/>
      <c r="BS17" s="6" t="s">
        <v>36</v>
      </c>
    </row>
    <row r="18" spans="2:71" s="2" customFormat="1" ht="7.5" customHeight="1">
      <c r="B18" s="10"/>
      <c r="AQ18" s="11"/>
      <c r="BE18" s="149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9"/>
      <c r="BS19" s="6" t="s">
        <v>6</v>
      </c>
    </row>
    <row r="20" spans="2:57" s="2" customFormat="1" ht="19.5" customHeight="1">
      <c r="B20" s="10"/>
      <c r="E20" s="15" t="s">
        <v>23</v>
      </c>
      <c r="AK20" s="17" t="s">
        <v>31</v>
      </c>
      <c r="AN20" s="15"/>
      <c r="AQ20" s="11"/>
      <c r="BE20" s="149"/>
    </row>
    <row r="21" spans="2:57" s="2" customFormat="1" ht="7.5" customHeight="1">
      <c r="B21" s="10"/>
      <c r="AQ21" s="11"/>
      <c r="BE21" s="149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9"/>
    </row>
    <row r="23" spans="2:57" s="2" customFormat="1" ht="15" customHeight="1">
      <c r="B23" s="10"/>
      <c r="D23" s="21" t="s">
        <v>38</v>
      </c>
      <c r="AK23" s="157">
        <f>ROUND($AG$87,2)</f>
        <v>0</v>
      </c>
      <c r="AL23" s="149"/>
      <c r="AM23" s="149"/>
      <c r="AN23" s="149"/>
      <c r="AO23" s="149"/>
      <c r="AQ23" s="11"/>
      <c r="BE23" s="149"/>
    </row>
    <row r="24" spans="2:57" s="2" customFormat="1" ht="15" customHeight="1">
      <c r="B24" s="10"/>
      <c r="D24" s="21" t="s">
        <v>39</v>
      </c>
      <c r="AK24" s="157">
        <f>ROUND($AG$90,2)</f>
        <v>0</v>
      </c>
      <c r="AL24" s="149"/>
      <c r="AM24" s="149"/>
      <c r="AN24" s="149"/>
      <c r="AO24" s="149"/>
      <c r="AQ24" s="11"/>
      <c r="BE24" s="149"/>
    </row>
    <row r="25" spans="2:57" s="6" customFormat="1" ht="7.5" customHeight="1">
      <c r="B25" s="22"/>
      <c r="AQ25" s="23"/>
      <c r="BE25" s="152"/>
    </row>
    <row r="26" spans="2:57" s="6" customFormat="1" ht="27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8">
        <f>ROUND($AK$23+$AK$24,2)</f>
        <v>0</v>
      </c>
      <c r="AL26" s="159"/>
      <c r="AM26" s="159"/>
      <c r="AN26" s="159"/>
      <c r="AO26" s="159"/>
      <c r="AQ26" s="23"/>
      <c r="BE26" s="152"/>
    </row>
    <row r="27" spans="2:57" s="6" customFormat="1" ht="7.5" customHeight="1">
      <c r="B27" s="22"/>
      <c r="AQ27" s="23"/>
      <c r="BE27" s="152"/>
    </row>
    <row r="28" spans="2:57" s="6" customFormat="1" ht="15" customHeight="1">
      <c r="B28" s="26"/>
      <c r="D28" s="27" t="s">
        <v>41</v>
      </c>
      <c r="F28" s="27" t="s">
        <v>42</v>
      </c>
      <c r="L28" s="160">
        <v>0.21</v>
      </c>
      <c r="M28" s="153"/>
      <c r="N28" s="153"/>
      <c r="O28" s="153"/>
      <c r="T28" s="29" t="s">
        <v>43</v>
      </c>
      <c r="W28" s="161">
        <f>ROUND($AZ$87+SUM($CD$91:$CD$95),2)</f>
        <v>0</v>
      </c>
      <c r="X28" s="153"/>
      <c r="Y28" s="153"/>
      <c r="Z28" s="153"/>
      <c r="AA28" s="153"/>
      <c r="AB28" s="153"/>
      <c r="AC28" s="153"/>
      <c r="AD28" s="153"/>
      <c r="AE28" s="153"/>
      <c r="AK28" s="161">
        <f>ROUND($AV$87+SUM($BY$91:$BY$95),2)</f>
        <v>0</v>
      </c>
      <c r="AL28" s="153"/>
      <c r="AM28" s="153"/>
      <c r="AN28" s="153"/>
      <c r="AO28" s="153"/>
      <c r="AQ28" s="30"/>
      <c r="BE28" s="153"/>
    </row>
    <row r="29" spans="2:57" s="6" customFormat="1" ht="15" customHeight="1">
      <c r="B29" s="26"/>
      <c r="F29" s="27" t="s">
        <v>44</v>
      </c>
      <c r="L29" s="160">
        <v>0.15</v>
      </c>
      <c r="M29" s="153"/>
      <c r="N29" s="153"/>
      <c r="O29" s="153"/>
      <c r="T29" s="29" t="s">
        <v>43</v>
      </c>
      <c r="W29" s="161">
        <f>ROUND($BA$87+SUM($CE$91:$CE$95),2)</f>
        <v>0</v>
      </c>
      <c r="X29" s="153"/>
      <c r="Y29" s="153"/>
      <c r="Z29" s="153"/>
      <c r="AA29" s="153"/>
      <c r="AB29" s="153"/>
      <c r="AC29" s="153"/>
      <c r="AD29" s="153"/>
      <c r="AE29" s="153"/>
      <c r="AK29" s="161">
        <f>ROUND($AW$87+SUM($BZ$91:$BZ$95),2)</f>
        <v>0</v>
      </c>
      <c r="AL29" s="153"/>
      <c r="AM29" s="153"/>
      <c r="AN29" s="153"/>
      <c r="AO29" s="153"/>
      <c r="AQ29" s="30"/>
      <c r="BE29" s="153"/>
    </row>
    <row r="30" spans="2:57" s="6" customFormat="1" ht="15" customHeight="1" hidden="1">
      <c r="B30" s="26"/>
      <c r="F30" s="27" t="s">
        <v>45</v>
      </c>
      <c r="L30" s="160">
        <v>0.21</v>
      </c>
      <c r="M30" s="153"/>
      <c r="N30" s="153"/>
      <c r="O30" s="153"/>
      <c r="T30" s="29" t="s">
        <v>43</v>
      </c>
      <c r="W30" s="161">
        <f>ROUND($BB$87+SUM($CF$91:$CF$95),2)</f>
        <v>0</v>
      </c>
      <c r="X30" s="153"/>
      <c r="Y30" s="153"/>
      <c r="Z30" s="153"/>
      <c r="AA30" s="153"/>
      <c r="AB30" s="153"/>
      <c r="AC30" s="153"/>
      <c r="AD30" s="153"/>
      <c r="AE30" s="153"/>
      <c r="AK30" s="161">
        <v>0</v>
      </c>
      <c r="AL30" s="153"/>
      <c r="AM30" s="153"/>
      <c r="AN30" s="153"/>
      <c r="AO30" s="153"/>
      <c r="AQ30" s="30"/>
      <c r="BE30" s="153"/>
    </row>
    <row r="31" spans="2:57" s="6" customFormat="1" ht="15" customHeight="1" hidden="1">
      <c r="B31" s="26"/>
      <c r="F31" s="27" t="s">
        <v>46</v>
      </c>
      <c r="L31" s="160">
        <v>0.15</v>
      </c>
      <c r="M31" s="153"/>
      <c r="N31" s="153"/>
      <c r="O31" s="153"/>
      <c r="T31" s="29" t="s">
        <v>43</v>
      </c>
      <c r="W31" s="161">
        <f>ROUND($BC$87+SUM($CG$91:$CG$95),2)</f>
        <v>0</v>
      </c>
      <c r="X31" s="153"/>
      <c r="Y31" s="153"/>
      <c r="Z31" s="153"/>
      <c r="AA31" s="153"/>
      <c r="AB31" s="153"/>
      <c r="AC31" s="153"/>
      <c r="AD31" s="153"/>
      <c r="AE31" s="153"/>
      <c r="AK31" s="161">
        <v>0</v>
      </c>
      <c r="AL31" s="153"/>
      <c r="AM31" s="153"/>
      <c r="AN31" s="153"/>
      <c r="AO31" s="153"/>
      <c r="AQ31" s="30"/>
      <c r="BE31" s="153"/>
    </row>
    <row r="32" spans="2:57" s="6" customFormat="1" ht="15" customHeight="1" hidden="1">
      <c r="B32" s="26"/>
      <c r="F32" s="27" t="s">
        <v>47</v>
      </c>
      <c r="L32" s="160">
        <v>0</v>
      </c>
      <c r="M32" s="153"/>
      <c r="N32" s="153"/>
      <c r="O32" s="153"/>
      <c r="T32" s="29" t="s">
        <v>43</v>
      </c>
      <c r="W32" s="161">
        <f>ROUND($BD$87+SUM($CH$91:$CH$95),2)</f>
        <v>0</v>
      </c>
      <c r="X32" s="153"/>
      <c r="Y32" s="153"/>
      <c r="Z32" s="153"/>
      <c r="AA32" s="153"/>
      <c r="AB32" s="153"/>
      <c r="AC32" s="153"/>
      <c r="AD32" s="153"/>
      <c r="AE32" s="153"/>
      <c r="AK32" s="161">
        <v>0</v>
      </c>
      <c r="AL32" s="153"/>
      <c r="AM32" s="153"/>
      <c r="AN32" s="153"/>
      <c r="AO32" s="153"/>
      <c r="AQ32" s="30"/>
      <c r="BE32" s="153"/>
    </row>
    <row r="33" spans="2:57" s="6" customFormat="1" ht="7.5" customHeight="1">
      <c r="B33" s="22"/>
      <c r="AQ33" s="23"/>
      <c r="BE33" s="152"/>
    </row>
    <row r="34" spans="2:57" s="6" customFormat="1" ht="27" customHeight="1">
      <c r="B34" s="22"/>
      <c r="C34" s="31"/>
      <c r="D34" s="32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49</v>
      </c>
      <c r="U34" s="33"/>
      <c r="V34" s="33"/>
      <c r="W34" s="33"/>
      <c r="X34" s="162" t="s">
        <v>50</v>
      </c>
      <c r="Y34" s="163"/>
      <c r="Z34" s="163"/>
      <c r="AA34" s="163"/>
      <c r="AB34" s="163"/>
      <c r="AC34" s="33"/>
      <c r="AD34" s="33"/>
      <c r="AE34" s="33"/>
      <c r="AF34" s="33"/>
      <c r="AG34" s="33"/>
      <c r="AH34" s="33"/>
      <c r="AI34" s="33"/>
      <c r="AJ34" s="33"/>
      <c r="AK34" s="164">
        <f>ROUND(SUM($AK$26:$AK$32),2)</f>
        <v>0</v>
      </c>
      <c r="AL34" s="163"/>
      <c r="AM34" s="163"/>
      <c r="AN34" s="163"/>
      <c r="AO34" s="165"/>
      <c r="AP34" s="31"/>
      <c r="AQ34" s="23"/>
      <c r="BE34" s="152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54</v>
      </c>
      <c r="S58" s="41"/>
      <c r="T58" s="41"/>
      <c r="U58" s="41"/>
      <c r="V58" s="41"/>
      <c r="W58" s="41"/>
      <c r="X58" s="41"/>
      <c r="Y58" s="41"/>
      <c r="Z58" s="43"/>
      <c r="AC58" s="40" t="s">
        <v>53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54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56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54</v>
      </c>
      <c r="S69" s="41"/>
      <c r="T69" s="41"/>
      <c r="U69" s="41"/>
      <c r="V69" s="41"/>
      <c r="W69" s="41"/>
      <c r="X69" s="41"/>
      <c r="Y69" s="41"/>
      <c r="Z69" s="43"/>
      <c r="AC69" s="40" t="s">
        <v>53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54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0" t="s">
        <v>57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23"/>
    </row>
    <row r="77" spans="2:43" s="15" customFormat="1" ht="15" customHeight="1">
      <c r="B77" s="50"/>
      <c r="C77" s="17" t="s">
        <v>13</v>
      </c>
      <c r="L77" s="15" t="str">
        <f>$K$5</f>
        <v>inveko10</v>
      </c>
      <c r="AQ77" s="51"/>
    </row>
    <row r="78" spans="2:43" s="52" customFormat="1" ht="37.5" customHeight="1">
      <c r="B78" s="53"/>
      <c r="C78" s="52" t="s">
        <v>16</v>
      </c>
      <c r="L78" s="166" t="str">
        <f>$K$6</f>
        <v>Revitalizace chodníků Klapý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 </v>
      </c>
      <c r="AI80" s="17" t="s">
        <v>24</v>
      </c>
      <c r="AM80" s="56" t="str">
        <f>IF($AN$8="","",$AN$8)</f>
        <v>25.02.2016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Obec Klapý</v>
      </c>
      <c r="AI82" s="17" t="s">
        <v>34</v>
      </c>
      <c r="AM82" s="154" t="str">
        <f>IF($E$17="","",$E$17)</f>
        <v>INVEKO 4U s.r.o.</v>
      </c>
      <c r="AN82" s="152"/>
      <c r="AO82" s="152"/>
      <c r="AP82" s="152"/>
      <c r="AQ82" s="23"/>
      <c r="AS82" s="167" t="s">
        <v>58</v>
      </c>
      <c r="AT82" s="168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54" t="str">
        <f>IF($E$20="","",$E$20)</f>
        <v> </v>
      </c>
      <c r="AN83" s="152"/>
      <c r="AO83" s="152"/>
      <c r="AP83" s="152"/>
      <c r="AQ83" s="23"/>
      <c r="AS83" s="169"/>
      <c r="AT83" s="152"/>
      <c r="BD83" s="58"/>
    </row>
    <row r="84" spans="2:56" s="6" customFormat="1" ht="12" customHeight="1">
      <c r="B84" s="22"/>
      <c r="AQ84" s="23"/>
      <c r="AS84" s="169"/>
      <c r="AT84" s="152"/>
      <c r="BD84" s="58"/>
    </row>
    <row r="85" spans="2:57" s="6" customFormat="1" ht="30" customHeight="1">
      <c r="B85" s="22"/>
      <c r="C85" s="170" t="s">
        <v>59</v>
      </c>
      <c r="D85" s="163"/>
      <c r="E85" s="163"/>
      <c r="F85" s="163"/>
      <c r="G85" s="163"/>
      <c r="H85" s="33"/>
      <c r="I85" s="171" t="s">
        <v>60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71" t="s">
        <v>61</v>
      </c>
      <c r="AH85" s="163"/>
      <c r="AI85" s="163"/>
      <c r="AJ85" s="163"/>
      <c r="AK85" s="163"/>
      <c r="AL85" s="163"/>
      <c r="AM85" s="163"/>
      <c r="AN85" s="171" t="s">
        <v>62</v>
      </c>
      <c r="AO85" s="163"/>
      <c r="AP85" s="165"/>
      <c r="AQ85" s="23"/>
      <c r="AS85" s="59" t="s">
        <v>63</v>
      </c>
      <c r="AT85" s="60" t="s">
        <v>64</v>
      </c>
      <c r="AU85" s="60" t="s">
        <v>65</v>
      </c>
      <c r="AV85" s="60" t="s">
        <v>66</v>
      </c>
      <c r="AW85" s="60" t="s">
        <v>67</v>
      </c>
      <c r="AX85" s="60" t="s">
        <v>68</v>
      </c>
      <c r="AY85" s="60" t="s">
        <v>69</v>
      </c>
      <c r="AZ85" s="60" t="s">
        <v>70</v>
      </c>
      <c r="BA85" s="60" t="s">
        <v>71</v>
      </c>
      <c r="BB85" s="60" t="s">
        <v>72</v>
      </c>
      <c r="BC85" s="60" t="s">
        <v>73</v>
      </c>
      <c r="BD85" s="61" t="s">
        <v>74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79">
        <f>ROUND($AG$88,2)</f>
        <v>0</v>
      </c>
      <c r="AH87" s="180"/>
      <c r="AI87" s="180"/>
      <c r="AJ87" s="180"/>
      <c r="AK87" s="180"/>
      <c r="AL87" s="180"/>
      <c r="AM87" s="180"/>
      <c r="AN87" s="179">
        <f>ROUND(SUM($AG$87,$AT$87),2)</f>
        <v>0</v>
      </c>
      <c r="AO87" s="180"/>
      <c r="AP87" s="180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778.68304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76</v>
      </c>
      <c r="BT87" s="52" t="s">
        <v>77</v>
      </c>
      <c r="BV87" s="52" t="s">
        <v>78</v>
      </c>
      <c r="BW87" s="52" t="s">
        <v>79</v>
      </c>
      <c r="BX87" s="52" t="s">
        <v>80</v>
      </c>
    </row>
    <row r="88" spans="1:76" s="69" customFormat="1" ht="28.5" customHeight="1">
      <c r="A88" s="211" t="s">
        <v>214</v>
      </c>
      <c r="B88" s="70"/>
      <c r="C88" s="71"/>
      <c r="D88" s="174" t="s">
        <v>14</v>
      </c>
      <c r="E88" s="175"/>
      <c r="F88" s="175"/>
      <c r="G88" s="175"/>
      <c r="H88" s="175"/>
      <c r="I88" s="71"/>
      <c r="J88" s="174" t="s">
        <v>17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2">
        <f>'inveko10 - Revitalizace c...'!$M$26</f>
        <v>0</v>
      </c>
      <c r="AH88" s="173"/>
      <c r="AI88" s="173"/>
      <c r="AJ88" s="173"/>
      <c r="AK88" s="173"/>
      <c r="AL88" s="173"/>
      <c r="AM88" s="173"/>
      <c r="AN88" s="172">
        <f>ROUND(SUM($AG$88,$AT$88),2)</f>
        <v>0</v>
      </c>
      <c r="AO88" s="173"/>
      <c r="AP88" s="173"/>
      <c r="AQ88" s="72"/>
      <c r="AS88" s="73">
        <f>'inveko10 - Revitalizace c...'!$M$24</f>
        <v>0</v>
      </c>
      <c r="AT88" s="74">
        <f>ROUND(SUM($AV$88:$AW$88),2)</f>
        <v>0</v>
      </c>
      <c r="AU88" s="75">
        <f>'inveko10 - Revitalizace c...'!$W$120</f>
        <v>778.683039</v>
      </c>
      <c r="AV88" s="74">
        <f>'inveko10 - Revitalizace c...'!$M$28</f>
        <v>0</v>
      </c>
      <c r="AW88" s="74">
        <f>'inveko10 - Revitalizace c...'!$M$29</f>
        <v>0</v>
      </c>
      <c r="AX88" s="74">
        <f>'inveko10 - Revitalizace c...'!$M$30</f>
        <v>0</v>
      </c>
      <c r="AY88" s="74">
        <f>'inveko10 - Revitalizace c...'!$M$31</f>
        <v>0</v>
      </c>
      <c r="AZ88" s="74">
        <f>'inveko10 - Revitalizace c...'!$H$28</f>
        <v>0</v>
      </c>
      <c r="BA88" s="74">
        <f>'inveko10 - Revitalizace c...'!$H$29</f>
        <v>0</v>
      </c>
      <c r="BB88" s="74">
        <f>'inveko10 - Revitalizace c...'!$H$30</f>
        <v>0</v>
      </c>
      <c r="BC88" s="74">
        <f>'inveko10 - Revitalizace c...'!$H$31</f>
        <v>0</v>
      </c>
      <c r="BD88" s="76">
        <f>'inveko10 - Revitalizace c...'!$H$32</f>
        <v>0</v>
      </c>
      <c r="BT88" s="69" t="s">
        <v>21</v>
      </c>
      <c r="BU88" s="69" t="s">
        <v>81</v>
      </c>
      <c r="BV88" s="69" t="s">
        <v>78</v>
      </c>
      <c r="BW88" s="69" t="s">
        <v>79</v>
      </c>
      <c r="BX88" s="69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82</v>
      </c>
      <c r="AG90" s="179">
        <f>ROUND(SUM($AG$91:$AG$94),2)</f>
        <v>0</v>
      </c>
      <c r="AH90" s="152"/>
      <c r="AI90" s="152"/>
      <c r="AJ90" s="152"/>
      <c r="AK90" s="152"/>
      <c r="AL90" s="152"/>
      <c r="AM90" s="152"/>
      <c r="AN90" s="179">
        <f>ROUND(SUM($AN$91:$AN$94),2)</f>
        <v>0</v>
      </c>
      <c r="AO90" s="152"/>
      <c r="AP90" s="152"/>
      <c r="AQ90" s="23"/>
      <c r="AS90" s="59" t="s">
        <v>83</v>
      </c>
      <c r="AT90" s="60" t="s">
        <v>84</v>
      </c>
      <c r="AU90" s="60" t="s">
        <v>41</v>
      </c>
      <c r="AV90" s="61" t="s">
        <v>64</v>
      </c>
      <c r="AW90" s="62"/>
    </row>
    <row r="91" spans="2:89" s="6" customFormat="1" ht="21" customHeight="1">
      <c r="B91" s="22"/>
      <c r="D91" s="77" t="s">
        <v>85</v>
      </c>
      <c r="AG91" s="176">
        <f>ROUND($AG$87*$AS$91,2)</f>
        <v>0</v>
      </c>
      <c r="AH91" s="152"/>
      <c r="AI91" s="152"/>
      <c r="AJ91" s="152"/>
      <c r="AK91" s="152"/>
      <c r="AL91" s="152"/>
      <c r="AM91" s="152"/>
      <c r="AN91" s="177">
        <f>ROUND($AG$91+$AV$91,2)</f>
        <v>0</v>
      </c>
      <c r="AO91" s="152"/>
      <c r="AP91" s="152"/>
      <c r="AQ91" s="23"/>
      <c r="AS91" s="78">
        <v>0</v>
      </c>
      <c r="AT91" s="79" t="s">
        <v>86</v>
      </c>
      <c r="AU91" s="79" t="s">
        <v>42</v>
      </c>
      <c r="AV91" s="80">
        <f>ROUND(IF($AU$91="základní",$AG$91*$L$28,IF($AU$91="snížená",$AG$91*$L$29,0)),2)</f>
        <v>0</v>
      </c>
      <c r="BV91" s="6" t="s">
        <v>87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78" t="s">
        <v>88</v>
      </c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G92" s="176">
        <f>$AG$87*$AS$92</f>
        <v>0</v>
      </c>
      <c r="AH92" s="152"/>
      <c r="AI92" s="152"/>
      <c r="AJ92" s="152"/>
      <c r="AK92" s="152"/>
      <c r="AL92" s="152"/>
      <c r="AM92" s="152"/>
      <c r="AN92" s="177">
        <f>$AG$92+$AV$92</f>
        <v>0</v>
      </c>
      <c r="AO92" s="152"/>
      <c r="AP92" s="152"/>
      <c r="AQ92" s="23"/>
      <c r="AS92" s="82">
        <v>0</v>
      </c>
      <c r="AT92" s="83" t="s">
        <v>86</v>
      </c>
      <c r="AU92" s="83" t="s">
        <v>42</v>
      </c>
      <c r="AV92" s="84">
        <f>ROUND(IF($AU$92="nulová",0,IF(OR($AU$92="základní",$AU$92="zákl. přenesená"),$AG$92*$L$28,$AG$92*$L$29)),2)</f>
        <v>0</v>
      </c>
      <c r="BV92" s="6" t="s">
        <v>89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78" t="s">
        <v>88</v>
      </c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G93" s="176">
        <f>$AG$87*$AS$93</f>
        <v>0</v>
      </c>
      <c r="AH93" s="152"/>
      <c r="AI93" s="152"/>
      <c r="AJ93" s="152"/>
      <c r="AK93" s="152"/>
      <c r="AL93" s="152"/>
      <c r="AM93" s="152"/>
      <c r="AN93" s="177">
        <f>$AG$93+$AV$93</f>
        <v>0</v>
      </c>
      <c r="AO93" s="152"/>
      <c r="AP93" s="152"/>
      <c r="AQ93" s="23"/>
      <c r="AS93" s="82">
        <v>0</v>
      </c>
      <c r="AT93" s="83" t="s">
        <v>86</v>
      </c>
      <c r="AU93" s="83" t="s">
        <v>42</v>
      </c>
      <c r="AV93" s="84">
        <f>ROUND(IF($AU$93="nulová",0,IF(OR($AU$93="základní",$AU$93="zákl. přenesená"),$AG$93*$L$28,$AG$93*$L$29)),2)</f>
        <v>0</v>
      </c>
      <c r="BV93" s="6" t="s">
        <v>89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78" t="s">
        <v>88</v>
      </c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G94" s="176">
        <f>$AG$87*$AS$94</f>
        <v>0</v>
      </c>
      <c r="AH94" s="152"/>
      <c r="AI94" s="152"/>
      <c r="AJ94" s="152"/>
      <c r="AK94" s="152"/>
      <c r="AL94" s="152"/>
      <c r="AM94" s="152"/>
      <c r="AN94" s="177">
        <f>$AG$94+$AV$94</f>
        <v>0</v>
      </c>
      <c r="AO94" s="152"/>
      <c r="AP94" s="152"/>
      <c r="AQ94" s="23"/>
      <c r="AS94" s="85">
        <v>0</v>
      </c>
      <c r="AT94" s="86" t="s">
        <v>86</v>
      </c>
      <c r="AU94" s="86" t="s">
        <v>42</v>
      </c>
      <c r="AV94" s="87">
        <f>ROUND(IF($AU$94="nulová",0,IF(OR($AU$94="základní",$AU$94="zákl. přenesená"),$AG$94*$L$28,$AG$94*$L$29)),2)</f>
        <v>0</v>
      </c>
      <c r="BV94" s="6" t="s">
        <v>89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81">
        <f>ROUND($AG$87+$AG$90,2)</f>
        <v>0</v>
      </c>
      <c r="AH96" s="182"/>
      <c r="AI96" s="182"/>
      <c r="AJ96" s="182"/>
      <c r="AK96" s="182"/>
      <c r="AL96" s="182"/>
      <c r="AM96" s="182"/>
      <c r="AN96" s="181">
        <f>ROUND($AN$87+$AN$90,2)</f>
        <v>0</v>
      </c>
      <c r="AO96" s="182"/>
      <c r="AP96" s="182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mergeCells count="57">
    <mergeCell ref="AG96:AM96"/>
    <mergeCell ref="AN96:AP96"/>
    <mergeCell ref="AR2:BE2"/>
    <mergeCell ref="AG87:AM87"/>
    <mergeCell ref="AN87:AP87"/>
    <mergeCell ref="AG90:AM90"/>
    <mergeCell ref="AN90:AP90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W28:AE28"/>
    <mergeCell ref="AK28:AO28"/>
    <mergeCell ref="L29:O29"/>
    <mergeCell ref="W29:AE29"/>
    <mergeCell ref="AK29:AO29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inveko10 - Revitalizace c...'!C2" tooltip="inveko10 - Revitalizace 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16"/>
      <c r="B1" s="213"/>
      <c r="C1" s="213"/>
      <c r="D1" s="214" t="s">
        <v>1</v>
      </c>
      <c r="E1" s="213"/>
      <c r="F1" s="215" t="s">
        <v>215</v>
      </c>
      <c r="G1" s="215"/>
      <c r="H1" s="217" t="s">
        <v>216</v>
      </c>
      <c r="I1" s="217"/>
      <c r="J1" s="217"/>
      <c r="K1" s="217"/>
      <c r="L1" s="215" t="s">
        <v>217</v>
      </c>
      <c r="M1" s="213"/>
      <c r="N1" s="213"/>
      <c r="O1" s="214" t="s">
        <v>91</v>
      </c>
      <c r="P1" s="213"/>
      <c r="Q1" s="213"/>
      <c r="R1" s="213"/>
      <c r="S1" s="215" t="s">
        <v>218</v>
      </c>
      <c r="T1" s="215"/>
      <c r="U1" s="216"/>
      <c r="V1" s="21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83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92</v>
      </c>
    </row>
    <row r="4" spans="2:46" s="2" customFormat="1" ht="37.5" customHeight="1">
      <c r="B4" s="10"/>
      <c r="C4" s="150" t="s">
        <v>93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2"/>
      <c r="D6" s="16" t="s">
        <v>16</v>
      </c>
      <c r="F6" s="155" t="s">
        <v>17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184" t="str">
        <f>'Rekapitulace stavby'!$AN$8</f>
        <v>25.02.2016</v>
      </c>
      <c r="P8" s="152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54"/>
      <c r="P10" s="152"/>
      <c r="R10" s="23"/>
    </row>
    <row r="11" spans="2:18" s="6" customFormat="1" ht="18.75" customHeight="1">
      <c r="B11" s="22"/>
      <c r="E11" s="15" t="s">
        <v>30</v>
      </c>
      <c r="M11" s="17" t="s">
        <v>31</v>
      </c>
      <c r="O11" s="154"/>
      <c r="P11" s="152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185" t="str">
        <f>IF('Rekapitulace stavby'!$AN$13="","",'Rekapitulace stavby'!$AN$13)</f>
        <v>Vyplň údaj</v>
      </c>
      <c r="P13" s="152"/>
      <c r="R13" s="23"/>
    </row>
    <row r="14" spans="2:18" s="6" customFormat="1" ht="18.75" customHeight="1">
      <c r="B14" s="22"/>
      <c r="E14" s="185" t="str">
        <f>IF('Rekapitulace stavby'!$E$14="","",'Rekapitulace stavby'!$E$14)</f>
        <v>Vyplň údaj</v>
      </c>
      <c r="F14" s="152"/>
      <c r="G14" s="152"/>
      <c r="H14" s="152"/>
      <c r="I14" s="152"/>
      <c r="J14" s="152"/>
      <c r="K14" s="152"/>
      <c r="L14" s="152"/>
      <c r="M14" s="17" t="s">
        <v>31</v>
      </c>
      <c r="O14" s="185" t="str">
        <f>IF('Rekapitulace stavby'!$AN$14="","",'Rekapitulace stavby'!$AN$14)</f>
        <v>Vyplň údaj</v>
      </c>
      <c r="P14" s="152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54"/>
      <c r="P16" s="152"/>
      <c r="R16" s="23"/>
    </row>
    <row r="17" spans="2:18" s="6" customFormat="1" ht="18.75" customHeight="1">
      <c r="B17" s="22"/>
      <c r="E17" s="15" t="s">
        <v>35</v>
      </c>
      <c r="M17" s="17" t="s">
        <v>31</v>
      </c>
      <c r="O17" s="154"/>
      <c r="P17" s="152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37</v>
      </c>
      <c r="M19" s="17" t="s">
        <v>29</v>
      </c>
      <c r="O19" s="154">
        <f>IF('Rekapitulace stavby'!$AN$19="","",'Rekapitulace stavby'!$AN$19)</f>
      </c>
      <c r="P19" s="152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31</v>
      </c>
      <c r="O20" s="154">
        <f>IF('Rekapitulace stavby'!$AN$20="","",'Rekapitulace stavby'!$AN$20)</f>
      </c>
      <c r="P20" s="152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94</v>
      </c>
      <c r="M23" s="157">
        <f>$N$87</f>
        <v>0</v>
      </c>
      <c r="N23" s="152"/>
      <c r="O23" s="152"/>
      <c r="P23" s="152"/>
      <c r="R23" s="23"/>
    </row>
    <row r="24" spans="2:18" s="6" customFormat="1" ht="15" customHeight="1">
      <c r="B24" s="22"/>
      <c r="D24" s="21" t="s">
        <v>85</v>
      </c>
      <c r="M24" s="157">
        <f>$N$96</f>
        <v>0</v>
      </c>
      <c r="N24" s="152"/>
      <c r="O24" s="152"/>
      <c r="P24" s="152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40</v>
      </c>
      <c r="M26" s="186">
        <f>ROUND($M$23+$M$24,2)</f>
        <v>0</v>
      </c>
      <c r="N26" s="152"/>
      <c r="O26" s="152"/>
      <c r="P26" s="152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8" t="s">
        <v>41</v>
      </c>
      <c r="E28" s="28" t="s">
        <v>42</v>
      </c>
      <c r="F28" s="91">
        <v>0.21</v>
      </c>
      <c r="G28" s="92" t="s">
        <v>43</v>
      </c>
      <c r="H28" s="187">
        <f>ROUND((((SUM($BE$96:$BE$103)+SUM($BE$120:$BE$152))+SUM($BE$154:$BE$158))),2)</f>
        <v>0</v>
      </c>
      <c r="I28" s="152"/>
      <c r="J28" s="152"/>
      <c r="M28" s="187">
        <f>ROUND((((SUM($BE$96:$BE$103)+SUM($BE$120:$BE$152))*$F$28)+SUM($BE$154:$BE$158)*$F$28),2)</f>
        <v>0</v>
      </c>
      <c r="N28" s="152"/>
      <c r="O28" s="152"/>
      <c r="P28" s="152"/>
      <c r="R28" s="23"/>
    </row>
    <row r="29" spans="2:18" s="6" customFormat="1" ht="15" customHeight="1">
      <c r="B29" s="22"/>
      <c r="E29" s="28" t="s">
        <v>44</v>
      </c>
      <c r="F29" s="91">
        <v>0.15</v>
      </c>
      <c r="G29" s="92" t="s">
        <v>43</v>
      </c>
      <c r="H29" s="187">
        <f>ROUND((((SUM($BF$96:$BF$103)+SUM($BF$120:$BF$152))+SUM($BF$154:$BF$158))),2)</f>
        <v>0</v>
      </c>
      <c r="I29" s="152"/>
      <c r="J29" s="152"/>
      <c r="M29" s="187">
        <f>ROUND((((SUM($BF$96:$BF$103)+SUM($BF$120:$BF$152))*$F$29)+SUM($BF$154:$BF$158)*$F$29),2)</f>
        <v>0</v>
      </c>
      <c r="N29" s="152"/>
      <c r="O29" s="152"/>
      <c r="P29" s="152"/>
      <c r="R29" s="23"/>
    </row>
    <row r="30" spans="2:18" s="6" customFormat="1" ht="15" customHeight="1" hidden="1">
      <c r="B30" s="22"/>
      <c r="E30" s="28" t="s">
        <v>45</v>
      </c>
      <c r="F30" s="91">
        <v>0.21</v>
      </c>
      <c r="G30" s="92" t="s">
        <v>43</v>
      </c>
      <c r="H30" s="187">
        <f>ROUND((((SUM($BG$96:$BG$103)+SUM($BG$120:$BG$152))+SUM($BG$154:$BG$158))),2)</f>
        <v>0</v>
      </c>
      <c r="I30" s="152"/>
      <c r="J30" s="152"/>
      <c r="M30" s="187">
        <v>0</v>
      </c>
      <c r="N30" s="152"/>
      <c r="O30" s="152"/>
      <c r="P30" s="152"/>
      <c r="R30" s="23"/>
    </row>
    <row r="31" spans="2:18" s="6" customFormat="1" ht="15" customHeight="1" hidden="1">
      <c r="B31" s="22"/>
      <c r="E31" s="28" t="s">
        <v>46</v>
      </c>
      <c r="F31" s="91">
        <v>0.15</v>
      </c>
      <c r="G31" s="92" t="s">
        <v>43</v>
      </c>
      <c r="H31" s="187">
        <f>ROUND((((SUM($BH$96:$BH$103)+SUM($BH$120:$BH$152))+SUM($BH$154:$BH$158))),2)</f>
        <v>0</v>
      </c>
      <c r="I31" s="152"/>
      <c r="J31" s="152"/>
      <c r="M31" s="187">
        <v>0</v>
      </c>
      <c r="N31" s="152"/>
      <c r="O31" s="152"/>
      <c r="P31" s="152"/>
      <c r="R31" s="23"/>
    </row>
    <row r="32" spans="2:18" s="6" customFormat="1" ht="15" customHeight="1" hidden="1">
      <c r="B32" s="22"/>
      <c r="E32" s="28" t="s">
        <v>47</v>
      </c>
      <c r="F32" s="91">
        <v>0</v>
      </c>
      <c r="G32" s="92" t="s">
        <v>43</v>
      </c>
      <c r="H32" s="187">
        <f>ROUND((((SUM($BI$96:$BI$103)+SUM($BI$120:$BI$152))+SUM($BI$154:$BI$158))),2)</f>
        <v>0</v>
      </c>
      <c r="I32" s="152"/>
      <c r="J32" s="152"/>
      <c r="M32" s="187">
        <v>0</v>
      </c>
      <c r="N32" s="152"/>
      <c r="O32" s="152"/>
      <c r="P32" s="152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48</v>
      </c>
      <c r="E34" s="33"/>
      <c r="F34" s="33"/>
      <c r="G34" s="93" t="s">
        <v>49</v>
      </c>
      <c r="H34" s="34" t="s">
        <v>50</v>
      </c>
      <c r="I34" s="33"/>
      <c r="J34" s="33"/>
      <c r="K34" s="33"/>
      <c r="L34" s="164">
        <f>ROUND(SUM($M$26:$M$32),2)</f>
        <v>0</v>
      </c>
      <c r="M34" s="163"/>
      <c r="N34" s="163"/>
      <c r="O34" s="163"/>
      <c r="P34" s="165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51</v>
      </c>
      <c r="E50" s="36"/>
      <c r="F50" s="36"/>
      <c r="G50" s="36"/>
      <c r="H50" s="37"/>
      <c r="J50" s="35" t="s">
        <v>52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53</v>
      </c>
      <c r="E59" s="41"/>
      <c r="F59" s="41"/>
      <c r="G59" s="42" t="s">
        <v>54</v>
      </c>
      <c r="H59" s="43"/>
      <c r="J59" s="40" t="s">
        <v>53</v>
      </c>
      <c r="K59" s="41"/>
      <c r="L59" s="41"/>
      <c r="M59" s="41"/>
      <c r="N59" s="42" t="s">
        <v>54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55</v>
      </c>
      <c r="E61" s="36"/>
      <c r="F61" s="36"/>
      <c r="G61" s="36"/>
      <c r="H61" s="37"/>
      <c r="J61" s="35" t="s">
        <v>56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53</v>
      </c>
      <c r="E70" s="41"/>
      <c r="F70" s="41"/>
      <c r="G70" s="42" t="s">
        <v>54</v>
      </c>
      <c r="H70" s="43"/>
      <c r="J70" s="40" t="s">
        <v>53</v>
      </c>
      <c r="K70" s="41"/>
      <c r="L70" s="41"/>
      <c r="M70" s="41"/>
      <c r="N70" s="42" t="s">
        <v>54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0" t="s">
        <v>95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66" t="str">
        <f>$F$6</f>
        <v>Revitalizace chodníků Klapý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 </v>
      </c>
      <c r="K80" s="17" t="s">
        <v>24</v>
      </c>
      <c r="M80" s="188" t="str">
        <f>IF($O$8="","",$O$8)</f>
        <v>25.02.2016</v>
      </c>
      <c r="N80" s="152"/>
      <c r="O80" s="152"/>
      <c r="P80" s="152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Obec Klapý</v>
      </c>
      <c r="K82" s="17" t="s">
        <v>34</v>
      </c>
      <c r="M82" s="154" t="str">
        <f>$E$17</f>
        <v>INVEKO 4U s.r.o.</v>
      </c>
      <c r="N82" s="152"/>
      <c r="O82" s="152"/>
      <c r="P82" s="152"/>
      <c r="Q82" s="152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37</v>
      </c>
      <c r="M83" s="154" t="str">
        <f>$E$20</f>
        <v> </v>
      </c>
      <c r="N83" s="152"/>
      <c r="O83" s="152"/>
      <c r="P83" s="152"/>
      <c r="Q83" s="152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89" t="s">
        <v>96</v>
      </c>
      <c r="D85" s="182"/>
      <c r="E85" s="182"/>
      <c r="F85" s="182"/>
      <c r="G85" s="182"/>
      <c r="H85" s="31"/>
      <c r="I85" s="31"/>
      <c r="J85" s="31"/>
      <c r="K85" s="31"/>
      <c r="L85" s="31"/>
      <c r="M85" s="31"/>
      <c r="N85" s="189" t="s">
        <v>97</v>
      </c>
      <c r="O85" s="152"/>
      <c r="P85" s="152"/>
      <c r="Q85" s="152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98</v>
      </c>
      <c r="N87" s="179">
        <f>ROUND($N$120,2)</f>
        <v>0</v>
      </c>
      <c r="O87" s="152"/>
      <c r="P87" s="152"/>
      <c r="Q87" s="152"/>
      <c r="R87" s="23"/>
      <c r="AU87" s="6" t="s">
        <v>99</v>
      </c>
    </row>
    <row r="88" spans="2:18" s="94" customFormat="1" ht="25.5" customHeight="1">
      <c r="B88" s="95"/>
      <c r="D88" s="96" t="s">
        <v>100</v>
      </c>
      <c r="N88" s="190">
        <f>ROUND($N$121,2)</f>
        <v>0</v>
      </c>
      <c r="O88" s="191"/>
      <c r="P88" s="191"/>
      <c r="Q88" s="191"/>
      <c r="R88" s="97"/>
    </row>
    <row r="89" spans="2:18" s="89" customFormat="1" ht="21" customHeight="1">
      <c r="B89" s="98"/>
      <c r="D89" s="77" t="s">
        <v>101</v>
      </c>
      <c r="N89" s="177">
        <f>ROUND($N$122,2)</f>
        <v>0</v>
      </c>
      <c r="O89" s="191"/>
      <c r="P89" s="191"/>
      <c r="Q89" s="191"/>
      <c r="R89" s="99"/>
    </row>
    <row r="90" spans="2:18" s="89" customFormat="1" ht="21" customHeight="1">
      <c r="B90" s="98"/>
      <c r="D90" s="77" t="s">
        <v>102</v>
      </c>
      <c r="N90" s="177">
        <f>ROUND($N$133,2)</f>
        <v>0</v>
      </c>
      <c r="O90" s="191"/>
      <c r="P90" s="191"/>
      <c r="Q90" s="191"/>
      <c r="R90" s="99"/>
    </row>
    <row r="91" spans="2:18" s="89" customFormat="1" ht="21" customHeight="1">
      <c r="B91" s="98"/>
      <c r="D91" s="77" t="s">
        <v>103</v>
      </c>
      <c r="N91" s="177">
        <f>ROUND($N$140,2)</f>
        <v>0</v>
      </c>
      <c r="O91" s="191"/>
      <c r="P91" s="191"/>
      <c r="Q91" s="191"/>
      <c r="R91" s="99"/>
    </row>
    <row r="92" spans="2:18" s="89" customFormat="1" ht="21" customHeight="1">
      <c r="B92" s="98"/>
      <c r="D92" s="77" t="s">
        <v>104</v>
      </c>
      <c r="N92" s="177">
        <f>ROUND($N$145,2)</f>
        <v>0</v>
      </c>
      <c r="O92" s="191"/>
      <c r="P92" s="191"/>
      <c r="Q92" s="191"/>
      <c r="R92" s="99"/>
    </row>
    <row r="93" spans="2:18" s="89" customFormat="1" ht="21" customHeight="1">
      <c r="B93" s="98"/>
      <c r="D93" s="77" t="s">
        <v>105</v>
      </c>
      <c r="N93" s="177">
        <f>ROUND($N$151,2)</f>
        <v>0</v>
      </c>
      <c r="O93" s="191"/>
      <c r="P93" s="191"/>
      <c r="Q93" s="191"/>
      <c r="R93" s="99"/>
    </row>
    <row r="94" spans="2:18" s="94" customFormat="1" ht="22.5" customHeight="1">
      <c r="B94" s="95"/>
      <c r="D94" s="96" t="s">
        <v>106</v>
      </c>
      <c r="N94" s="192">
        <f>$N$153</f>
        <v>0</v>
      </c>
      <c r="O94" s="191"/>
      <c r="P94" s="191"/>
      <c r="Q94" s="191"/>
      <c r="R94" s="97"/>
    </row>
    <row r="95" spans="2:18" s="6" customFormat="1" ht="22.5" customHeight="1">
      <c r="B95" s="22"/>
      <c r="R95" s="23"/>
    </row>
    <row r="96" spans="2:21" s="6" customFormat="1" ht="30" customHeight="1">
      <c r="B96" s="22"/>
      <c r="C96" s="64" t="s">
        <v>107</v>
      </c>
      <c r="N96" s="179">
        <f>ROUND($N$97+$N$98+$N$99+$N$100+$N$101+$N$102,2)</f>
        <v>0</v>
      </c>
      <c r="O96" s="152"/>
      <c r="P96" s="152"/>
      <c r="Q96" s="152"/>
      <c r="R96" s="23"/>
      <c r="T96" s="100"/>
      <c r="U96" s="101" t="s">
        <v>41</v>
      </c>
    </row>
    <row r="97" spans="2:62" s="6" customFormat="1" ht="18.75" customHeight="1">
      <c r="B97" s="22"/>
      <c r="D97" s="178" t="s">
        <v>108</v>
      </c>
      <c r="E97" s="152"/>
      <c r="F97" s="152"/>
      <c r="G97" s="152"/>
      <c r="H97" s="152"/>
      <c r="N97" s="176">
        <f>ROUND($N$87*$T$97,2)</f>
        <v>0</v>
      </c>
      <c r="O97" s="152"/>
      <c r="P97" s="152"/>
      <c r="Q97" s="152"/>
      <c r="R97" s="23"/>
      <c r="T97" s="102"/>
      <c r="U97" s="103" t="s">
        <v>42</v>
      </c>
      <c r="AY97" s="6" t="s">
        <v>109</v>
      </c>
      <c r="BE97" s="81">
        <f>IF($U$97="základní",$N$97,0)</f>
        <v>0</v>
      </c>
      <c r="BF97" s="81">
        <f>IF($U$97="snížená",$N$97,0)</f>
        <v>0</v>
      </c>
      <c r="BG97" s="81">
        <f>IF($U$97="zákl. přenesená",$N$97,0)</f>
        <v>0</v>
      </c>
      <c r="BH97" s="81">
        <f>IF($U$97="sníž. přenesená",$N$97,0)</f>
        <v>0</v>
      </c>
      <c r="BI97" s="81">
        <f>IF($U$97="nulová",$N$97,0)</f>
        <v>0</v>
      </c>
      <c r="BJ97" s="6" t="s">
        <v>21</v>
      </c>
    </row>
    <row r="98" spans="2:62" s="6" customFormat="1" ht="18.75" customHeight="1">
      <c r="B98" s="22"/>
      <c r="D98" s="178" t="s">
        <v>110</v>
      </c>
      <c r="E98" s="152"/>
      <c r="F98" s="152"/>
      <c r="G98" s="152"/>
      <c r="H98" s="152"/>
      <c r="N98" s="176">
        <f>ROUND($N$87*$T$98,2)</f>
        <v>0</v>
      </c>
      <c r="O98" s="152"/>
      <c r="P98" s="152"/>
      <c r="Q98" s="152"/>
      <c r="R98" s="23"/>
      <c r="T98" s="102"/>
      <c r="U98" s="103" t="s">
        <v>42</v>
      </c>
      <c r="AY98" s="6" t="s">
        <v>109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21</v>
      </c>
    </row>
    <row r="99" spans="2:62" s="6" customFormat="1" ht="18.75" customHeight="1">
      <c r="B99" s="22"/>
      <c r="D99" s="178" t="s">
        <v>111</v>
      </c>
      <c r="E99" s="152"/>
      <c r="F99" s="152"/>
      <c r="G99" s="152"/>
      <c r="H99" s="152"/>
      <c r="N99" s="176">
        <f>ROUND($N$87*$T$99,2)</f>
        <v>0</v>
      </c>
      <c r="O99" s="152"/>
      <c r="P99" s="152"/>
      <c r="Q99" s="152"/>
      <c r="R99" s="23"/>
      <c r="T99" s="102"/>
      <c r="U99" s="103" t="s">
        <v>42</v>
      </c>
      <c r="AY99" s="6" t="s">
        <v>109</v>
      </c>
      <c r="BE99" s="81">
        <f>IF($U$99="základní",$N$99,0)</f>
        <v>0</v>
      </c>
      <c r="BF99" s="81">
        <f>IF($U$99="snížená",$N$99,0)</f>
        <v>0</v>
      </c>
      <c r="BG99" s="81">
        <f>IF($U$99="zákl. přenesená",$N$99,0)</f>
        <v>0</v>
      </c>
      <c r="BH99" s="81">
        <f>IF($U$99="sníž. přenesená",$N$99,0)</f>
        <v>0</v>
      </c>
      <c r="BI99" s="81">
        <f>IF($U$99="nulová",$N$99,0)</f>
        <v>0</v>
      </c>
      <c r="BJ99" s="6" t="s">
        <v>21</v>
      </c>
    </row>
    <row r="100" spans="2:62" s="6" customFormat="1" ht="18.75" customHeight="1">
      <c r="B100" s="22"/>
      <c r="D100" s="178" t="s">
        <v>112</v>
      </c>
      <c r="E100" s="152"/>
      <c r="F100" s="152"/>
      <c r="G100" s="152"/>
      <c r="H100" s="152"/>
      <c r="N100" s="176">
        <f>ROUND($N$87*$T$100,2)</f>
        <v>0</v>
      </c>
      <c r="O100" s="152"/>
      <c r="P100" s="152"/>
      <c r="Q100" s="152"/>
      <c r="R100" s="23"/>
      <c r="T100" s="102"/>
      <c r="U100" s="103" t="s">
        <v>42</v>
      </c>
      <c r="AY100" s="6" t="s">
        <v>109</v>
      </c>
      <c r="BE100" s="81">
        <f>IF($U$100="základní",$N$100,0)</f>
        <v>0</v>
      </c>
      <c r="BF100" s="81">
        <f>IF($U$100="snížená",$N$100,0)</f>
        <v>0</v>
      </c>
      <c r="BG100" s="81">
        <f>IF($U$100="zákl. přenesená",$N$100,0)</f>
        <v>0</v>
      </c>
      <c r="BH100" s="81">
        <f>IF($U$100="sníž. přenesená",$N$100,0)</f>
        <v>0</v>
      </c>
      <c r="BI100" s="81">
        <f>IF($U$100="nulová",$N$100,0)</f>
        <v>0</v>
      </c>
      <c r="BJ100" s="6" t="s">
        <v>21</v>
      </c>
    </row>
    <row r="101" spans="2:62" s="6" customFormat="1" ht="18.75" customHeight="1">
      <c r="B101" s="22"/>
      <c r="D101" s="178" t="s">
        <v>113</v>
      </c>
      <c r="E101" s="152"/>
      <c r="F101" s="152"/>
      <c r="G101" s="152"/>
      <c r="H101" s="152"/>
      <c r="N101" s="176">
        <f>ROUND($N$87*$T$101,2)</f>
        <v>0</v>
      </c>
      <c r="O101" s="152"/>
      <c r="P101" s="152"/>
      <c r="Q101" s="152"/>
      <c r="R101" s="23"/>
      <c r="T101" s="102"/>
      <c r="U101" s="103" t="s">
        <v>42</v>
      </c>
      <c r="AY101" s="6" t="s">
        <v>109</v>
      </c>
      <c r="BE101" s="81">
        <f>IF($U$101="základní",$N$101,0)</f>
        <v>0</v>
      </c>
      <c r="BF101" s="81">
        <f>IF($U$101="snížená",$N$101,0)</f>
        <v>0</v>
      </c>
      <c r="BG101" s="81">
        <f>IF($U$101="zákl. přenesená",$N$101,0)</f>
        <v>0</v>
      </c>
      <c r="BH101" s="81">
        <f>IF($U$101="sníž. přenesená",$N$101,0)</f>
        <v>0</v>
      </c>
      <c r="BI101" s="81">
        <f>IF($U$101="nulová",$N$101,0)</f>
        <v>0</v>
      </c>
      <c r="BJ101" s="6" t="s">
        <v>21</v>
      </c>
    </row>
    <row r="102" spans="2:62" s="6" customFormat="1" ht="18.75" customHeight="1">
      <c r="B102" s="22"/>
      <c r="D102" s="77" t="s">
        <v>114</v>
      </c>
      <c r="N102" s="176">
        <f>ROUND($N$87*$T$102,2)</f>
        <v>0</v>
      </c>
      <c r="O102" s="152"/>
      <c r="P102" s="152"/>
      <c r="Q102" s="152"/>
      <c r="R102" s="23"/>
      <c r="T102" s="104"/>
      <c r="U102" s="105" t="s">
        <v>42</v>
      </c>
      <c r="AY102" s="6" t="s">
        <v>115</v>
      </c>
      <c r="BE102" s="81">
        <f>IF($U$102="základní",$N$102,0)</f>
        <v>0</v>
      </c>
      <c r="BF102" s="81">
        <f>IF($U$102="snížená",$N$102,0)</f>
        <v>0</v>
      </c>
      <c r="BG102" s="81">
        <f>IF($U$102="zákl. přenesená",$N$102,0)</f>
        <v>0</v>
      </c>
      <c r="BH102" s="81">
        <f>IF($U$102="sníž. přenesená",$N$102,0)</f>
        <v>0</v>
      </c>
      <c r="BI102" s="81">
        <f>IF($U$102="nulová",$N$102,0)</f>
        <v>0</v>
      </c>
      <c r="BJ102" s="6" t="s">
        <v>21</v>
      </c>
    </row>
    <row r="103" spans="2:18" s="6" customFormat="1" ht="14.25" customHeight="1">
      <c r="B103" s="22"/>
      <c r="R103" s="23"/>
    </row>
    <row r="104" spans="2:18" s="6" customFormat="1" ht="30" customHeight="1">
      <c r="B104" s="22"/>
      <c r="C104" s="88" t="s">
        <v>90</v>
      </c>
      <c r="D104" s="31"/>
      <c r="E104" s="31"/>
      <c r="F104" s="31"/>
      <c r="G104" s="31"/>
      <c r="H104" s="31"/>
      <c r="I104" s="31"/>
      <c r="J104" s="31"/>
      <c r="K104" s="31"/>
      <c r="L104" s="181">
        <f>ROUND(SUM($N$87+$N$96),2)</f>
        <v>0</v>
      </c>
      <c r="M104" s="182"/>
      <c r="N104" s="182"/>
      <c r="O104" s="182"/>
      <c r="P104" s="182"/>
      <c r="Q104" s="182"/>
      <c r="R104" s="2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9" spans="2:18" s="6" customFormat="1" ht="7.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9"/>
    </row>
    <row r="110" spans="2:18" s="6" customFormat="1" ht="37.5" customHeight="1">
      <c r="B110" s="22"/>
      <c r="C110" s="150" t="s">
        <v>116</v>
      </c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23"/>
    </row>
    <row r="111" spans="2:18" s="6" customFormat="1" ht="7.5" customHeight="1">
      <c r="B111" s="22"/>
      <c r="R111" s="23"/>
    </row>
    <row r="112" spans="2:18" s="6" customFormat="1" ht="37.5" customHeight="1">
      <c r="B112" s="22"/>
      <c r="C112" s="52" t="s">
        <v>16</v>
      </c>
      <c r="F112" s="166" t="str">
        <f>$F$6</f>
        <v>Revitalizace chodníků Klapý</v>
      </c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R112" s="23"/>
    </row>
    <row r="113" spans="2:18" s="6" customFormat="1" ht="7.5" customHeight="1">
      <c r="B113" s="22"/>
      <c r="R113" s="23"/>
    </row>
    <row r="114" spans="2:18" s="6" customFormat="1" ht="18.75" customHeight="1">
      <c r="B114" s="22"/>
      <c r="C114" s="17" t="s">
        <v>22</v>
      </c>
      <c r="F114" s="15" t="str">
        <f>$F$8</f>
        <v> </v>
      </c>
      <c r="K114" s="17" t="s">
        <v>24</v>
      </c>
      <c r="M114" s="188" t="str">
        <f>IF($O$8="","",$O$8)</f>
        <v>25.02.2016</v>
      </c>
      <c r="N114" s="152"/>
      <c r="O114" s="152"/>
      <c r="P114" s="152"/>
      <c r="R114" s="23"/>
    </row>
    <row r="115" spans="2:18" s="6" customFormat="1" ht="7.5" customHeight="1">
      <c r="B115" s="22"/>
      <c r="R115" s="23"/>
    </row>
    <row r="116" spans="2:18" s="6" customFormat="1" ht="15.75" customHeight="1">
      <c r="B116" s="22"/>
      <c r="C116" s="17" t="s">
        <v>28</v>
      </c>
      <c r="F116" s="15" t="str">
        <f>$E$11</f>
        <v>Obec Klapý</v>
      </c>
      <c r="K116" s="17" t="s">
        <v>34</v>
      </c>
      <c r="M116" s="154" t="str">
        <f>$E$17</f>
        <v>INVEKO 4U s.r.o.</v>
      </c>
      <c r="N116" s="152"/>
      <c r="O116" s="152"/>
      <c r="P116" s="152"/>
      <c r="Q116" s="152"/>
      <c r="R116" s="23"/>
    </row>
    <row r="117" spans="2:18" s="6" customFormat="1" ht="15" customHeight="1">
      <c r="B117" s="22"/>
      <c r="C117" s="17" t="s">
        <v>32</v>
      </c>
      <c r="F117" s="15" t="str">
        <f>IF($E$14="","",$E$14)</f>
        <v>Vyplň údaj</v>
      </c>
      <c r="K117" s="17" t="s">
        <v>37</v>
      </c>
      <c r="M117" s="154" t="str">
        <f>$E$20</f>
        <v> </v>
      </c>
      <c r="N117" s="152"/>
      <c r="O117" s="152"/>
      <c r="P117" s="152"/>
      <c r="Q117" s="152"/>
      <c r="R117" s="23"/>
    </row>
    <row r="118" spans="2:18" s="6" customFormat="1" ht="11.25" customHeight="1">
      <c r="B118" s="22"/>
      <c r="R118" s="23"/>
    </row>
    <row r="119" spans="2:27" s="106" customFormat="1" ht="30" customHeight="1">
      <c r="B119" s="107"/>
      <c r="C119" s="108" t="s">
        <v>117</v>
      </c>
      <c r="D119" s="109" t="s">
        <v>118</v>
      </c>
      <c r="E119" s="109" t="s">
        <v>59</v>
      </c>
      <c r="F119" s="193" t="s">
        <v>119</v>
      </c>
      <c r="G119" s="194"/>
      <c r="H119" s="194"/>
      <c r="I119" s="194"/>
      <c r="J119" s="109" t="s">
        <v>120</v>
      </c>
      <c r="K119" s="109" t="s">
        <v>121</v>
      </c>
      <c r="L119" s="193" t="s">
        <v>122</v>
      </c>
      <c r="M119" s="194"/>
      <c r="N119" s="193" t="s">
        <v>123</v>
      </c>
      <c r="O119" s="194"/>
      <c r="P119" s="194"/>
      <c r="Q119" s="195"/>
      <c r="R119" s="110"/>
      <c r="T119" s="59" t="s">
        <v>124</v>
      </c>
      <c r="U119" s="60" t="s">
        <v>41</v>
      </c>
      <c r="V119" s="60" t="s">
        <v>125</v>
      </c>
      <c r="W119" s="60" t="s">
        <v>126</v>
      </c>
      <c r="X119" s="60" t="s">
        <v>127</v>
      </c>
      <c r="Y119" s="60" t="s">
        <v>128</v>
      </c>
      <c r="Z119" s="60" t="s">
        <v>129</v>
      </c>
      <c r="AA119" s="61" t="s">
        <v>130</v>
      </c>
    </row>
    <row r="120" spans="2:63" s="6" customFormat="1" ht="30" customHeight="1">
      <c r="B120" s="22"/>
      <c r="C120" s="64" t="s">
        <v>94</v>
      </c>
      <c r="N120" s="208">
        <f>$BK$120</f>
        <v>0</v>
      </c>
      <c r="O120" s="152"/>
      <c r="P120" s="152"/>
      <c r="Q120" s="152"/>
      <c r="R120" s="23"/>
      <c r="T120" s="63"/>
      <c r="U120" s="36"/>
      <c r="V120" s="36"/>
      <c r="W120" s="111">
        <f>$W$121+$W$153</f>
        <v>778.683039</v>
      </c>
      <c r="X120" s="36"/>
      <c r="Y120" s="111">
        <f>$Y$121+$Y$153</f>
        <v>140.48189000000002</v>
      </c>
      <c r="Z120" s="36"/>
      <c r="AA120" s="112">
        <f>$AA$121+$AA$153</f>
        <v>254.575</v>
      </c>
      <c r="AT120" s="6" t="s">
        <v>76</v>
      </c>
      <c r="AU120" s="6" t="s">
        <v>99</v>
      </c>
      <c r="BK120" s="113">
        <f>$BK$121+$BK$153</f>
        <v>0</v>
      </c>
    </row>
    <row r="121" spans="2:63" s="114" customFormat="1" ht="37.5" customHeight="1">
      <c r="B121" s="115"/>
      <c r="D121" s="116" t="s">
        <v>100</v>
      </c>
      <c r="N121" s="192">
        <f>$BK$121</f>
        <v>0</v>
      </c>
      <c r="O121" s="209"/>
      <c r="P121" s="209"/>
      <c r="Q121" s="209"/>
      <c r="R121" s="118"/>
      <c r="T121" s="119"/>
      <c r="W121" s="120">
        <f>$W$122+$W$133+$W$140+$W$145+$W$151</f>
        <v>778.683039</v>
      </c>
      <c r="Y121" s="120">
        <f>$Y$122+$Y$133+$Y$140+$Y$145+$Y$151</f>
        <v>140.48189000000002</v>
      </c>
      <c r="AA121" s="121">
        <f>$AA$122+$AA$133+$AA$140+$AA$145+$AA$151</f>
        <v>254.575</v>
      </c>
      <c r="AR121" s="117" t="s">
        <v>21</v>
      </c>
      <c r="AT121" s="117" t="s">
        <v>76</v>
      </c>
      <c r="AU121" s="117" t="s">
        <v>77</v>
      </c>
      <c r="AY121" s="117" t="s">
        <v>131</v>
      </c>
      <c r="BK121" s="122">
        <f>$BK$122+$BK$133+$BK$140+$BK$145+$BK$151</f>
        <v>0</v>
      </c>
    </row>
    <row r="122" spans="2:63" s="114" customFormat="1" ht="21" customHeight="1">
      <c r="B122" s="115"/>
      <c r="D122" s="123" t="s">
        <v>101</v>
      </c>
      <c r="N122" s="210">
        <f>$BK$122</f>
        <v>0</v>
      </c>
      <c r="O122" s="209"/>
      <c r="P122" s="209"/>
      <c r="Q122" s="209"/>
      <c r="R122" s="118"/>
      <c r="T122" s="119"/>
      <c r="W122" s="120">
        <f>SUM($W$123:$W$132)</f>
        <v>119.59555999999999</v>
      </c>
      <c r="Y122" s="120">
        <f>SUM($Y$123:$Y$132)</f>
        <v>0</v>
      </c>
      <c r="AA122" s="121">
        <f>SUM($AA$123:$AA$132)</f>
        <v>254.575</v>
      </c>
      <c r="AR122" s="117" t="s">
        <v>21</v>
      </c>
      <c r="AT122" s="117" t="s">
        <v>76</v>
      </c>
      <c r="AU122" s="117" t="s">
        <v>21</v>
      </c>
      <c r="AY122" s="117" t="s">
        <v>131</v>
      </c>
      <c r="BK122" s="122">
        <f>SUM($BK$123:$BK$132)</f>
        <v>0</v>
      </c>
    </row>
    <row r="123" spans="2:64" s="6" customFormat="1" ht="27" customHeight="1">
      <c r="B123" s="22"/>
      <c r="C123" s="124" t="s">
        <v>21</v>
      </c>
      <c r="D123" s="124" t="s">
        <v>132</v>
      </c>
      <c r="E123" s="125" t="s">
        <v>133</v>
      </c>
      <c r="F123" s="196" t="s">
        <v>134</v>
      </c>
      <c r="G123" s="197"/>
      <c r="H123" s="197"/>
      <c r="I123" s="197"/>
      <c r="J123" s="126" t="s">
        <v>135</v>
      </c>
      <c r="K123" s="127">
        <v>325</v>
      </c>
      <c r="L123" s="198">
        <v>0</v>
      </c>
      <c r="M123" s="197"/>
      <c r="N123" s="199">
        <f>ROUND($L$123*$K$123,2)</f>
        <v>0</v>
      </c>
      <c r="O123" s="197"/>
      <c r="P123" s="197"/>
      <c r="Q123" s="197"/>
      <c r="R123" s="23"/>
      <c r="T123" s="128"/>
      <c r="U123" s="129" t="s">
        <v>42</v>
      </c>
      <c r="V123" s="130">
        <v>0.021</v>
      </c>
      <c r="W123" s="130">
        <f>$V$123*$K$123</f>
        <v>6.825</v>
      </c>
      <c r="X123" s="130">
        <v>0</v>
      </c>
      <c r="Y123" s="130">
        <f>$X$123*$K$123</f>
        <v>0</v>
      </c>
      <c r="Z123" s="130">
        <v>0.295</v>
      </c>
      <c r="AA123" s="131">
        <f>$Z$123*$K$123</f>
        <v>95.875</v>
      </c>
      <c r="AR123" s="6" t="s">
        <v>136</v>
      </c>
      <c r="AT123" s="6" t="s">
        <v>132</v>
      </c>
      <c r="AU123" s="6" t="s">
        <v>92</v>
      </c>
      <c r="AY123" s="6" t="s">
        <v>131</v>
      </c>
      <c r="BE123" s="81">
        <f>IF($U$123="základní",$N$123,0)</f>
        <v>0</v>
      </c>
      <c r="BF123" s="81">
        <f>IF($U$123="snížená",$N$123,0)</f>
        <v>0</v>
      </c>
      <c r="BG123" s="81">
        <f>IF($U$123="zákl. přenesená",$N$123,0)</f>
        <v>0</v>
      </c>
      <c r="BH123" s="81">
        <f>IF($U$123="sníž. přenesená",$N$123,0)</f>
        <v>0</v>
      </c>
      <c r="BI123" s="81">
        <f>IF($U$123="nulová",$N$123,0)</f>
        <v>0</v>
      </c>
      <c r="BJ123" s="6" t="s">
        <v>21</v>
      </c>
      <c r="BK123" s="81">
        <f>ROUND($L$123*$K$123,2)</f>
        <v>0</v>
      </c>
      <c r="BL123" s="6" t="s">
        <v>136</v>
      </c>
    </row>
    <row r="124" spans="2:64" s="6" customFormat="1" ht="27" customHeight="1">
      <c r="B124" s="22"/>
      <c r="C124" s="124" t="s">
        <v>137</v>
      </c>
      <c r="D124" s="124" t="s">
        <v>132</v>
      </c>
      <c r="E124" s="125" t="s">
        <v>138</v>
      </c>
      <c r="F124" s="196" t="s">
        <v>139</v>
      </c>
      <c r="G124" s="197"/>
      <c r="H124" s="197"/>
      <c r="I124" s="197"/>
      <c r="J124" s="126" t="s">
        <v>135</v>
      </c>
      <c r="K124" s="127">
        <v>241</v>
      </c>
      <c r="L124" s="198">
        <v>0</v>
      </c>
      <c r="M124" s="197"/>
      <c r="N124" s="199">
        <f>ROUND($L$124*$K$124,2)</f>
        <v>0</v>
      </c>
      <c r="O124" s="197"/>
      <c r="P124" s="197"/>
      <c r="Q124" s="197"/>
      <c r="R124" s="23"/>
      <c r="T124" s="128"/>
      <c r="U124" s="129" t="s">
        <v>42</v>
      </c>
      <c r="V124" s="130">
        <v>0.2</v>
      </c>
      <c r="W124" s="130">
        <f>$V$124*$K$124</f>
        <v>48.2</v>
      </c>
      <c r="X124" s="130">
        <v>0</v>
      </c>
      <c r="Y124" s="130">
        <f>$X$124*$K$124</f>
        <v>0</v>
      </c>
      <c r="Z124" s="130">
        <v>0.185</v>
      </c>
      <c r="AA124" s="131">
        <f>$Z$124*$K$124</f>
        <v>44.585</v>
      </c>
      <c r="AR124" s="6" t="s">
        <v>136</v>
      </c>
      <c r="AT124" s="6" t="s">
        <v>132</v>
      </c>
      <c r="AU124" s="6" t="s">
        <v>92</v>
      </c>
      <c r="AY124" s="6" t="s">
        <v>131</v>
      </c>
      <c r="BE124" s="81">
        <f>IF($U$124="základní",$N$124,0)</f>
        <v>0</v>
      </c>
      <c r="BF124" s="81">
        <f>IF($U$124="snížená",$N$124,0)</f>
        <v>0</v>
      </c>
      <c r="BG124" s="81">
        <f>IF($U$124="zákl. přenesená",$N$124,0)</f>
        <v>0</v>
      </c>
      <c r="BH124" s="81">
        <f>IF($U$124="sníž. přenesená",$N$124,0)</f>
        <v>0</v>
      </c>
      <c r="BI124" s="81">
        <f>IF($U$124="nulová",$N$124,0)</f>
        <v>0</v>
      </c>
      <c r="BJ124" s="6" t="s">
        <v>21</v>
      </c>
      <c r="BK124" s="81">
        <f>ROUND($L$124*$K$124,2)</f>
        <v>0</v>
      </c>
      <c r="BL124" s="6" t="s">
        <v>136</v>
      </c>
    </row>
    <row r="125" spans="2:64" s="6" customFormat="1" ht="27" customHeight="1">
      <c r="B125" s="22"/>
      <c r="C125" s="124" t="s">
        <v>140</v>
      </c>
      <c r="D125" s="124" t="s">
        <v>132</v>
      </c>
      <c r="E125" s="125" t="s">
        <v>141</v>
      </c>
      <c r="F125" s="196" t="s">
        <v>142</v>
      </c>
      <c r="G125" s="197"/>
      <c r="H125" s="197"/>
      <c r="I125" s="197"/>
      <c r="J125" s="126" t="s">
        <v>135</v>
      </c>
      <c r="K125" s="127">
        <v>325</v>
      </c>
      <c r="L125" s="198">
        <v>0</v>
      </c>
      <c r="M125" s="197"/>
      <c r="N125" s="199">
        <f>ROUND($L$125*$K$125,2)</f>
        <v>0</v>
      </c>
      <c r="O125" s="197"/>
      <c r="P125" s="197"/>
      <c r="Q125" s="197"/>
      <c r="R125" s="23"/>
      <c r="T125" s="128"/>
      <c r="U125" s="129" t="s">
        <v>42</v>
      </c>
      <c r="V125" s="130">
        <v>0.033</v>
      </c>
      <c r="W125" s="130">
        <f>$V$125*$K$125</f>
        <v>10.725</v>
      </c>
      <c r="X125" s="130">
        <v>0</v>
      </c>
      <c r="Y125" s="130">
        <f>$X$125*$K$125</f>
        <v>0</v>
      </c>
      <c r="Z125" s="130">
        <v>0.16</v>
      </c>
      <c r="AA125" s="131">
        <f>$Z$125*$K$125</f>
        <v>52</v>
      </c>
      <c r="AR125" s="6" t="s">
        <v>136</v>
      </c>
      <c r="AT125" s="6" t="s">
        <v>132</v>
      </c>
      <c r="AU125" s="6" t="s">
        <v>92</v>
      </c>
      <c r="AY125" s="6" t="s">
        <v>131</v>
      </c>
      <c r="BE125" s="81">
        <f>IF($U$125="základní",$N$125,0)</f>
        <v>0</v>
      </c>
      <c r="BF125" s="81">
        <f>IF($U$125="snížená",$N$125,0)</f>
        <v>0</v>
      </c>
      <c r="BG125" s="81">
        <f>IF($U$125="zákl. přenesená",$N$125,0)</f>
        <v>0</v>
      </c>
      <c r="BH125" s="81">
        <f>IF($U$125="sníž. přenesená",$N$125,0)</f>
        <v>0</v>
      </c>
      <c r="BI125" s="81">
        <f>IF($U$125="nulová",$N$125,0)</f>
        <v>0</v>
      </c>
      <c r="BJ125" s="6" t="s">
        <v>21</v>
      </c>
      <c r="BK125" s="81">
        <f>ROUND($L$125*$K$125,2)</f>
        <v>0</v>
      </c>
      <c r="BL125" s="6" t="s">
        <v>136</v>
      </c>
    </row>
    <row r="126" spans="2:64" s="6" customFormat="1" ht="15.75" customHeight="1">
      <c r="B126" s="22"/>
      <c r="C126" s="124" t="s">
        <v>136</v>
      </c>
      <c r="D126" s="124" t="s">
        <v>132</v>
      </c>
      <c r="E126" s="125" t="s">
        <v>143</v>
      </c>
      <c r="F126" s="196" t="s">
        <v>144</v>
      </c>
      <c r="G126" s="197"/>
      <c r="H126" s="197"/>
      <c r="I126" s="197"/>
      <c r="J126" s="126" t="s">
        <v>145</v>
      </c>
      <c r="K126" s="127">
        <v>303</v>
      </c>
      <c r="L126" s="198">
        <v>0</v>
      </c>
      <c r="M126" s="197"/>
      <c r="N126" s="199">
        <f>ROUND($L$126*$K$126,2)</f>
        <v>0</v>
      </c>
      <c r="O126" s="197"/>
      <c r="P126" s="197"/>
      <c r="Q126" s="197"/>
      <c r="R126" s="23"/>
      <c r="T126" s="128"/>
      <c r="U126" s="129" t="s">
        <v>42</v>
      </c>
      <c r="V126" s="130">
        <v>0.133</v>
      </c>
      <c r="W126" s="130">
        <f>$V$126*$K$126</f>
        <v>40.299</v>
      </c>
      <c r="X126" s="130">
        <v>0</v>
      </c>
      <c r="Y126" s="130">
        <f>$X$126*$K$126</f>
        <v>0</v>
      </c>
      <c r="Z126" s="130">
        <v>0.205</v>
      </c>
      <c r="AA126" s="131">
        <f>$Z$126*$K$126</f>
        <v>62.114999999999995</v>
      </c>
      <c r="AR126" s="6" t="s">
        <v>136</v>
      </c>
      <c r="AT126" s="6" t="s">
        <v>132</v>
      </c>
      <c r="AU126" s="6" t="s">
        <v>92</v>
      </c>
      <c r="AY126" s="6" t="s">
        <v>131</v>
      </c>
      <c r="BE126" s="81">
        <f>IF($U$126="základní",$N$126,0)</f>
        <v>0</v>
      </c>
      <c r="BF126" s="81">
        <f>IF($U$126="snížená",$N$126,0)</f>
        <v>0</v>
      </c>
      <c r="BG126" s="81">
        <f>IF($U$126="zákl. přenesená",$N$126,0)</f>
        <v>0</v>
      </c>
      <c r="BH126" s="81">
        <f>IF($U$126="sníž. přenesená",$N$126,0)</f>
        <v>0</v>
      </c>
      <c r="BI126" s="81">
        <f>IF($U$126="nulová",$N$126,0)</f>
        <v>0</v>
      </c>
      <c r="BJ126" s="6" t="s">
        <v>21</v>
      </c>
      <c r="BK126" s="81">
        <f>ROUND($L$126*$K$126,2)</f>
        <v>0</v>
      </c>
      <c r="BL126" s="6" t="s">
        <v>136</v>
      </c>
    </row>
    <row r="127" spans="2:64" s="6" customFormat="1" ht="27" customHeight="1">
      <c r="B127" s="22"/>
      <c r="C127" s="124" t="s">
        <v>146</v>
      </c>
      <c r="D127" s="124" t="s">
        <v>132</v>
      </c>
      <c r="E127" s="125" t="s">
        <v>147</v>
      </c>
      <c r="F127" s="196" t="s">
        <v>148</v>
      </c>
      <c r="G127" s="197"/>
      <c r="H127" s="197"/>
      <c r="I127" s="197"/>
      <c r="J127" s="126" t="s">
        <v>149</v>
      </c>
      <c r="K127" s="127">
        <v>12.36</v>
      </c>
      <c r="L127" s="198">
        <v>0</v>
      </c>
      <c r="M127" s="197"/>
      <c r="N127" s="199">
        <f>ROUND($L$127*$K$127,2)</f>
        <v>0</v>
      </c>
      <c r="O127" s="197"/>
      <c r="P127" s="197"/>
      <c r="Q127" s="197"/>
      <c r="R127" s="23"/>
      <c r="T127" s="128"/>
      <c r="U127" s="129" t="s">
        <v>42</v>
      </c>
      <c r="V127" s="130">
        <v>0.368</v>
      </c>
      <c r="W127" s="130">
        <f>$V$127*$K$127</f>
        <v>4.54848</v>
      </c>
      <c r="X127" s="130">
        <v>0</v>
      </c>
      <c r="Y127" s="130">
        <f>$X$127*$K$127</f>
        <v>0</v>
      </c>
      <c r="Z127" s="130">
        <v>0</v>
      </c>
      <c r="AA127" s="131">
        <f>$Z$127*$K$127</f>
        <v>0</v>
      </c>
      <c r="AR127" s="6" t="s">
        <v>136</v>
      </c>
      <c r="AT127" s="6" t="s">
        <v>132</v>
      </c>
      <c r="AU127" s="6" t="s">
        <v>92</v>
      </c>
      <c r="AY127" s="6" t="s">
        <v>131</v>
      </c>
      <c r="BE127" s="81">
        <f>IF($U$127="základní",$N$127,0)</f>
        <v>0</v>
      </c>
      <c r="BF127" s="81">
        <f>IF($U$127="snížená",$N$127,0)</f>
        <v>0</v>
      </c>
      <c r="BG127" s="81">
        <f>IF($U$127="zákl. přenesená",$N$127,0)</f>
        <v>0</v>
      </c>
      <c r="BH127" s="81">
        <f>IF($U$127="sníž. přenesená",$N$127,0)</f>
        <v>0</v>
      </c>
      <c r="BI127" s="81">
        <f>IF($U$127="nulová",$N$127,0)</f>
        <v>0</v>
      </c>
      <c r="BJ127" s="6" t="s">
        <v>21</v>
      </c>
      <c r="BK127" s="81">
        <f>ROUND($L$127*$K$127,2)</f>
        <v>0</v>
      </c>
      <c r="BL127" s="6" t="s">
        <v>136</v>
      </c>
    </row>
    <row r="128" spans="2:64" s="6" customFormat="1" ht="27" customHeight="1">
      <c r="B128" s="22"/>
      <c r="C128" s="124" t="s">
        <v>150</v>
      </c>
      <c r="D128" s="124" t="s">
        <v>132</v>
      </c>
      <c r="E128" s="125" t="s">
        <v>151</v>
      </c>
      <c r="F128" s="196" t="s">
        <v>152</v>
      </c>
      <c r="G128" s="197"/>
      <c r="H128" s="197"/>
      <c r="I128" s="197"/>
      <c r="J128" s="126" t="s">
        <v>149</v>
      </c>
      <c r="K128" s="127">
        <v>12.36</v>
      </c>
      <c r="L128" s="198">
        <v>0</v>
      </c>
      <c r="M128" s="197"/>
      <c r="N128" s="199">
        <f>ROUND($L$128*$K$128,2)</f>
        <v>0</v>
      </c>
      <c r="O128" s="197"/>
      <c r="P128" s="197"/>
      <c r="Q128" s="197"/>
      <c r="R128" s="23"/>
      <c r="T128" s="128"/>
      <c r="U128" s="129" t="s">
        <v>42</v>
      </c>
      <c r="V128" s="130">
        <v>0.067</v>
      </c>
      <c r="W128" s="130">
        <f>$V$128*$K$128</f>
        <v>0.82812</v>
      </c>
      <c r="X128" s="130">
        <v>0</v>
      </c>
      <c r="Y128" s="130">
        <f>$X$128*$K$128</f>
        <v>0</v>
      </c>
      <c r="Z128" s="130">
        <v>0</v>
      </c>
      <c r="AA128" s="131">
        <f>$Z$128*$K$128</f>
        <v>0</v>
      </c>
      <c r="AR128" s="6" t="s">
        <v>136</v>
      </c>
      <c r="AT128" s="6" t="s">
        <v>132</v>
      </c>
      <c r="AU128" s="6" t="s">
        <v>92</v>
      </c>
      <c r="AY128" s="6" t="s">
        <v>131</v>
      </c>
      <c r="BE128" s="81">
        <f>IF($U$128="základní",$N$128,0)</f>
        <v>0</v>
      </c>
      <c r="BF128" s="81">
        <f>IF($U$128="snížená",$N$128,0)</f>
        <v>0</v>
      </c>
      <c r="BG128" s="81">
        <f>IF($U$128="zákl. přenesená",$N$128,0)</f>
        <v>0</v>
      </c>
      <c r="BH128" s="81">
        <f>IF($U$128="sníž. přenesená",$N$128,0)</f>
        <v>0</v>
      </c>
      <c r="BI128" s="81">
        <f>IF($U$128="nulová",$N$128,0)</f>
        <v>0</v>
      </c>
      <c r="BJ128" s="6" t="s">
        <v>21</v>
      </c>
      <c r="BK128" s="81">
        <f>ROUND($L$128*$K$128,2)</f>
        <v>0</v>
      </c>
      <c r="BL128" s="6" t="s">
        <v>136</v>
      </c>
    </row>
    <row r="129" spans="2:64" s="6" customFormat="1" ht="15.75" customHeight="1">
      <c r="B129" s="22"/>
      <c r="C129" s="124" t="s">
        <v>153</v>
      </c>
      <c r="D129" s="124" t="s">
        <v>132</v>
      </c>
      <c r="E129" s="125" t="s">
        <v>154</v>
      </c>
      <c r="F129" s="196" t="s">
        <v>155</v>
      </c>
      <c r="G129" s="197"/>
      <c r="H129" s="197"/>
      <c r="I129" s="197"/>
      <c r="J129" s="126" t="s">
        <v>149</v>
      </c>
      <c r="K129" s="127">
        <v>12.36</v>
      </c>
      <c r="L129" s="198">
        <v>0</v>
      </c>
      <c r="M129" s="197"/>
      <c r="N129" s="199">
        <f>ROUND($L$129*$K$129,2)</f>
        <v>0</v>
      </c>
      <c r="O129" s="197"/>
      <c r="P129" s="197"/>
      <c r="Q129" s="197"/>
      <c r="R129" s="23"/>
      <c r="T129" s="128"/>
      <c r="U129" s="129" t="s">
        <v>42</v>
      </c>
      <c r="V129" s="130">
        <v>0.652</v>
      </c>
      <c r="W129" s="130">
        <f>$V$129*$K$129</f>
        <v>8.05872</v>
      </c>
      <c r="X129" s="130">
        <v>0</v>
      </c>
      <c r="Y129" s="130">
        <f>$X$129*$K$129</f>
        <v>0</v>
      </c>
      <c r="Z129" s="130">
        <v>0</v>
      </c>
      <c r="AA129" s="131">
        <f>$Z$129*$K$129</f>
        <v>0</v>
      </c>
      <c r="AR129" s="6" t="s">
        <v>136</v>
      </c>
      <c r="AT129" s="6" t="s">
        <v>132</v>
      </c>
      <c r="AU129" s="6" t="s">
        <v>92</v>
      </c>
      <c r="AY129" s="6" t="s">
        <v>131</v>
      </c>
      <c r="BE129" s="81">
        <f>IF($U$129="základní",$N$129,0)</f>
        <v>0</v>
      </c>
      <c r="BF129" s="81">
        <f>IF($U$129="snížená",$N$129,0)</f>
        <v>0</v>
      </c>
      <c r="BG129" s="81">
        <f>IF($U$129="zákl. přenesená",$N$129,0)</f>
        <v>0</v>
      </c>
      <c r="BH129" s="81">
        <f>IF($U$129="sníž. přenesená",$N$129,0)</f>
        <v>0</v>
      </c>
      <c r="BI129" s="81">
        <f>IF($U$129="nulová",$N$129,0)</f>
        <v>0</v>
      </c>
      <c r="BJ129" s="6" t="s">
        <v>21</v>
      </c>
      <c r="BK129" s="81">
        <f>ROUND($L$129*$K$129,2)</f>
        <v>0</v>
      </c>
      <c r="BL129" s="6" t="s">
        <v>136</v>
      </c>
    </row>
    <row r="130" spans="2:64" s="6" customFormat="1" ht="15.75" customHeight="1">
      <c r="B130" s="22"/>
      <c r="C130" s="124" t="s">
        <v>26</v>
      </c>
      <c r="D130" s="124" t="s">
        <v>132</v>
      </c>
      <c r="E130" s="125" t="s">
        <v>156</v>
      </c>
      <c r="F130" s="196" t="s">
        <v>157</v>
      </c>
      <c r="G130" s="197"/>
      <c r="H130" s="197"/>
      <c r="I130" s="197"/>
      <c r="J130" s="126" t="s">
        <v>149</v>
      </c>
      <c r="K130" s="127">
        <v>12.36</v>
      </c>
      <c r="L130" s="198">
        <v>0</v>
      </c>
      <c r="M130" s="197"/>
      <c r="N130" s="199">
        <f>ROUND($L$130*$K$130,2)</f>
        <v>0</v>
      </c>
      <c r="O130" s="197"/>
      <c r="P130" s="197"/>
      <c r="Q130" s="197"/>
      <c r="R130" s="23"/>
      <c r="T130" s="128"/>
      <c r="U130" s="129" t="s">
        <v>42</v>
      </c>
      <c r="V130" s="130">
        <v>0.009</v>
      </c>
      <c r="W130" s="130">
        <f>$V$130*$K$130</f>
        <v>0.11123999999999999</v>
      </c>
      <c r="X130" s="130">
        <v>0</v>
      </c>
      <c r="Y130" s="130">
        <f>$X$130*$K$130</f>
        <v>0</v>
      </c>
      <c r="Z130" s="130">
        <v>0</v>
      </c>
      <c r="AA130" s="131">
        <f>$Z$130*$K$130</f>
        <v>0</v>
      </c>
      <c r="AR130" s="6" t="s">
        <v>136</v>
      </c>
      <c r="AT130" s="6" t="s">
        <v>132</v>
      </c>
      <c r="AU130" s="6" t="s">
        <v>92</v>
      </c>
      <c r="AY130" s="6" t="s">
        <v>131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21</v>
      </c>
      <c r="BK130" s="81">
        <f>ROUND($L$130*$K$130,2)</f>
        <v>0</v>
      </c>
      <c r="BL130" s="6" t="s">
        <v>136</v>
      </c>
    </row>
    <row r="131" spans="2:64" s="6" customFormat="1" ht="27" customHeight="1">
      <c r="B131" s="22"/>
      <c r="C131" s="124" t="s">
        <v>158</v>
      </c>
      <c r="D131" s="124" t="s">
        <v>132</v>
      </c>
      <c r="E131" s="125" t="s">
        <v>159</v>
      </c>
      <c r="F131" s="196" t="s">
        <v>160</v>
      </c>
      <c r="G131" s="197"/>
      <c r="H131" s="197"/>
      <c r="I131" s="197"/>
      <c r="J131" s="126" t="s">
        <v>161</v>
      </c>
      <c r="K131" s="127">
        <v>23.027</v>
      </c>
      <c r="L131" s="198">
        <v>0</v>
      </c>
      <c r="M131" s="197"/>
      <c r="N131" s="199">
        <f>ROUND($L$131*$K$131,2)</f>
        <v>0</v>
      </c>
      <c r="O131" s="197"/>
      <c r="P131" s="197"/>
      <c r="Q131" s="197"/>
      <c r="R131" s="23"/>
      <c r="T131" s="128"/>
      <c r="U131" s="129" t="s">
        <v>42</v>
      </c>
      <c r="V131" s="130">
        <v>0</v>
      </c>
      <c r="W131" s="130">
        <f>$V$131*$K$131</f>
        <v>0</v>
      </c>
      <c r="X131" s="130">
        <v>0</v>
      </c>
      <c r="Y131" s="130">
        <f>$X$131*$K$131</f>
        <v>0</v>
      </c>
      <c r="Z131" s="130">
        <v>0</v>
      </c>
      <c r="AA131" s="131">
        <f>$Z$131*$K$131</f>
        <v>0</v>
      </c>
      <c r="AR131" s="6" t="s">
        <v>136</v>
      </c>
      <c r="AT131" s="6" t="s">
        <v>132</v>
      </c>
      <c r="AU131" s="6" t="s">
        <v>92</v>
      </c>
      <c r="AY131" s="6" t="s">
        <v>131</v>
      </c>
      <c r="BE131" s="81">
        <f>IF($U$131="základní",$N$131,0)</f>
        <v>0</v>
      </c>
      <c r="BF131" s="81">
        <f>IF($U$131="snížená",$N$131,0)</f>
        <v>0</v>
      </c>
      <c r="BG131" s="81">
        <f>IF($U$131="zákl. přenesená",$N$131,0)</f>
        <v>0</v>
      </c>
      <c r="BH131" s="81">
        <f>IF($U$131="sníž. přenesená",$N$131,0)</f>
        <v>0</v>
      </c>
      <c r="BI131" s="81">
        <f>IF($U$131="nulová",$N$131,0)</f>
        <v>0</v>
      </c>
      <c r="BJ131" s="6" t="s">
        <v>21</v>
      </c>
      <c r="BK131" s="81">
        <f>ROUND($L$131*$K$131,2)</f>
        <v>0</v>
      </c>
      <c r="BL131" s="6" t="s">
        <v>136</v>
      </c>
    </row>
    <row r="132" spans="2:51" s="6" customFormat="1" ht="15.75" customHeight="1">
      <c r="B132" s="132"/>
      <c r="E132" s="133"/>
      <c r="F132" s="200" t="s">
        <v>162</v>
      </c>
      <c r="G132" s="201"/>
      <c r="H132" s="201"/>
      <c r="I132" s="201"/>
      <c r="K132" s="134">
        <v>23.027</v>
      </c>
      <c r="R132" s="135"/>
      <c r="T132" s="136"/>
      <c r="AA132" s="137"/>
      <c r="AT132" s="133" t="s">
        <v>163</v>
      </c>
      <c r="AU132" s="133" t="s">
        <v>92</v>
      </c>
      <c r="AV132" s="138" t="s">
        <v>92</v>
      </c>
      <c r="AW132" s="138" t="s">
        <v>99</v>
      </c>
      <c r="AX132" s="138" t="s">
        <v>21</v>
      </c>
      <c r="AY132" s="133" t="s">
        <v>131</v>
      </c>
    </row>
    <row r="133" spans="2:63" s="114" customFormat="1" ht="30.75" customHeight="1">
      <c r="B133" s="115"/>
      <c r="D133" s="123" t="s">
        <v>102</v>
      </c>
      <c r="N133" s="210">
        <f>$BK$133</f>
        <v>0</v>
      </c>
      <c r="O133" s="209"/>
      <c r="P133" s="209"/>
      <c r="Q133" s="209"/>
      <c r="R133" s="118"/>
      <c r="T133" s="119"/>
      <c r="W133" s="120">
        <f>SUM($W$134:$W$139)</f>
        <v>187.71999999999997</v>
      </c>
      <c r="Y133" s="120">
        <f>SUM($Y$134:$Y$139)</f>
        <v>76.81109000000001</v>
      </c>
      <c r="AA133" s="121">
        <f>SUM($AA$134:$AA$139)</f>
        <v>0</v>
      </c>
      <c r="AR133" s="117" t="s">
        <v>21</v>
      </c>
      <c r="AT133" s="117" t="s">
        <v>76</v>
      </c>
      <c r="AU133" s="117" t="s">
        <v>21</v>
      </c>
      <c r="AY133" s="117" t="s">
        <v>131</v>
      </c>
      <c r="BK133" s="122">
        <f>SUM($BK$134:$BK$139)</f>
        <v>0</v>
      </c>
    </row>
    <row r="134" spans="2:64" s="6" customFormat="1" ht="15.75" customHeight="1">
      <c r="B134" s="22"/>
      <c r="C134" s="124" t="s">
        <v>164</v>
      </c>
      <c r="D134" s="124" t="s">
        <v>132</v>
      </c>
      <c r="E134" s="125" t="s">
        <v>165</v>
      </c>
      <c r="F134" s="196" t="s">
        <v>166</v>
      </c>
      <c r="G134" s="197"/>
      <c r="H134" s="197"/>
      <c r="I134" s="197"/>
      <c r="J134" s="126" t="s">
        <v>135</v>
      </c>
      <c r="K134" s="127">
        <v>325</v>
      </c>
      <c r="L134" s="198">
        <v>0</v>
      </c>
      <c r="M134" s="197"/>
      <c r="N134" s="199">
        <f>ROUND($L$134*$K$134,2)</f>
        <v>0</v>
      </c>
      <c r="O134" s="197"/>
      <c r="P134" s="197"/>
      <c r="Q134" s="197"/>
      <c r="R134" s="23"/>
      <c r="T134" s="128"/>
      <c r="U134" s="129" t="s">
        <v>42</v>
      </c>
      <c r="V134" s="130">
        <v>0.026</v>
      </c>
      <c r="W134" s="130">
        <f>$V$134*$K$134</f>
        <v>8.45</v>
      </c>
      <c r="X134" s="130">
        <v>0</v>
      </c>
      <c r="Y134" s="130">
        <f>$X$134*$K$134</f>
        <v>0</v>
      </c>
      <c r="Z134" s="130">
        <v>0</v>
      </c>
      <c r="AA134" s="131">
        <f>$Z$134*$K$134</f>
        <v>0</v>
      </c>
      <c r="AR134" s="6" t="s">
        <v>136</v>
      </c>
      <c r="AT134" s="6" t="s">
        <v>132</v>
      </c>
      <c r="AU134" s="6" t="s">
        <v>92</v>
      </c>
      <c r="AY134" s="6" t="s">
        <v>131</v>
      </c>
      <c r="BE134" s="81">
        <f>IF($U$134="základní",$N$134,0)</f>
        <v>0</v>
      </c>
      <c r="BF134" s="81">
        <f>IF($U$134="snížená",$N$134,0)</f>
        <v>0</v>
      </c>
      <c r="BG134" s="81">
        <f>IF($U$134="zákl. přenesená",$N$134,0)</f>
        <v>0</v>
      </c>
      <c r="BH134" s="81">
        <f>IF($U$134="sníž. přenesená",$N$134,0)</f>
        <v>0</v>
      </c>
      <c r="BI134" s="81">
        <f>IF($U$134="nulová",$N$134,0)</f>
        <v>0</v>
      </c>
      <c r="BJ134" s="6" t="s">
        <v>21</v>
      </c>
      <c r="BK134" s="81">
        <f>ROUND($L$134*$K$134,2)</f>
        <v>0</v>
      </c>
      <c r="BL134" s="6" t="s">
        <v>136</v>
      </c>
    </row>
    <row r="135" spans="2:64" s="6" customFormat="1" ht="27" customHeight="1">
      <c r="B135" s="22"/>
      <c r="C135" s="124" t="s">
        <v>167</v>
      </c>
      <c r="D135" s="124" t="s">
        <v>132</v>
      </c>
      <c r="E135" s="125" t="s">
        <v>168</v>
      </c>
      <c r="F135" s="196" t="s">
        <v>169</v>
      </c>
      <c r="G135" s="197"/>
      <c r="H135" s="197"/>
      <c r="I135" s="197"/>
      <c r="J135" s="126" t="s">
        <v>135</v>
      </c>
      <c r="K135" s="127">
        <v>247</v>
      </c>
      <c r="L135" s="198">
        <v>0</v>
      </c>
      <c r="M135" s="197"/>
      <c r="N135" s="199">
        <f>ROUND($L$135*$K$135,2)</f>
        <v>0</v>
      </c>
      <c r="O135" s="197"/>
      <c r="P135" s="197"/>
      <c r="Q135" s="197"/>
      <c r="R135" s="23"/>
      <c r="T135" s="128"/>
      <c r="U135" s="129" t="s">
        <v>42</v>
      </c>
      <c r="V135" s="130">
        <v>0.53</v>
      </c>
      <c r="W135" s="130">
        <f>$V$135*$K$135</f>
        <v>130.91</v>
      </c>
      <c r="X135" s="130">
        <v>0.08425</v>
      </c>
      <c r="Y135" s="130">
        <f>$X$135*$K$135</f>
        <v>20.80975</v>
      </c>
      <c r="Z135" s="130">
        <v>0</v>
      </c>
      <c r="AA135" s="131">
        <f>$Z$135*$K$135</f>
        <v>0</v>
      </c>
      <c r="AR135" s="6" t="s">
        <v>136</v>
      </c>
      <c r="AT135" s="6" t="s">
        <v>132</v>
      </c>
      <c r="AU135" s="6" t="s">
        <v>92</v>
      </c>
      <c r="AY135" s="6" t="s">
        <v>131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21</v>
      </c>
      <c r="BK135" s="81">
        <f>ROUND($L$135*$K$135,2)</f>
        <v>0</v>
      </c>
      <c r="BL135" s="6" t="s">
        <v>136</v>
      </c>
    </row>
    <row r="136" spans="2:64" s="6" customFormat="1" ht="27" customHeight="1">
      <c r="B136" s="22"/>
      <c r="C136" s="139" t="s">
        <v>170</v>
      </c>
      <c r="D136" s="139" t="s">
        <v>171</v>
      </c>
      <c r="E136" s="140" t="s">
        <v>172</v>
      </c>
      <c r="F136" s="202" t="s">
        <v>173</v>
      </c>
      <c r="G136" s="203"/>
      <c r="H136" s="203"/>
      <c r="I136" s="203"/>
      <c r="J136" s="141" t="s">
        <v>135</v>
      </c>
      <c r="K136" s="142">
        <v>213.73</v>
      </c>
      <c r="L136" s="204">
        <v>0</v>
      </c>
      <c r="M136" s="203"/>
      <c r="N136" s="205">
        <f>ROUND($L$136*$K$136,2)</f>
        <v>0</v>
      </c>
      <c r="O136" s="197"/>
      <c r="P136" s="197"/>
      <c r="Q136" s="197"/>
      <c r="R136" s="23"/>
      <c r="T136" s="128"/>
      <c r="U136" s="129" t="s">
        <v>42</v>
      </c>
      <c r="V136" s="130">
        <v>0</v>
      </c>
      <c r="W136" s="130">
        <f>$V$136*$K$136</f>
        <v>0</v>
      </c>
      <c r="X136" s="130">
        <v>0.14</v>
      </c>
      <c r="Y136" s="130">
        <f>$X$136*$K$136</f>
        <v>29.9222</v>
      </c>
      <c r="Z136" s="130">
        <v>0</v>
      </c>
      <c r="AA136" s="131">
        <f>$Z$136*$K$136</f>
        <v>0</v>
      </c>
      <c r="AR136" s="6" t="s">
        <v>153</v>
      </c>
      <c r="AT136" s="6" t="s">
        <v>171</v>
      </c>
      <c r="AU136" s="6" t="s">
        <v>92</v>
      </c>
      <c r="AY136" s="6" t="s">
        <v>131</v>
      </c>
      <c r="BE136" s="81">
        <f>IF($U$136="základní",$N$136,0)</f>
        <v>0</v>
      </c>
      <c r="BF136" s="81">
        <f>IF($U$136="snížená",$N$136,0)</f>
        <v>0</v>
      </c>
      <c r="BG136" s="81">
        <f>IF($U$136="zákl. přenesená",$N$136,0)</f>
        <v>0</v>
      </c>
      <c r="BH136" s="81">
        <f>IF($U$136="sníž. přenesená",$N$136,0)</f>
        <v>0</v>
      </c>
      <c r="BI136" s="81">
        <f>IF($U$136="nulová",$N$136,0)</f>
        <v>0</v>
      </c>
      <c r="BJ136" s="6" t="s">
        <v>21</v>
      </c>
      <c r="BK136" s="81">
        <f>ROUND($L$136*$K$136,2)</f>
        <v>0</v>
      </c>
      <c r="BL136" s="6" t="s">
        <v>136</v>
      </c>
    </row>
    <row r="137" spans="2:64" s="6" customFormat="1" ht="27" customHeight="1">
      <c r="B137" s="22"/>
      <c r="C137" s="139" t="s">
        <v>8</v>
      </c>
      <c r="D137" s="139" t="s">
        <v>171</v>
      </c>
      <c r="E137" s="140" t="s">
        <v>174</v>
      </c>
      <c r="F137" s="202" t="s">
        <v>175</v>
      </c>
      <c r="G137" s="203"/>
      <c r="H137" s="203"/>
      <c r="I137" s="203"/>
      <c r="J137" s="141" t="s">
        <v>135</v>
      </c>
      <c r="K137" s="142">
        <v>35.74</v>
      </c>
      <c r="L137" s="204">
        <v>0</v>
      </c>
      <c r="M137" s="203"/>
      <c r="N137" s="205">
        <f>ROUND($L$137*$K$137,2)</f>
        <v>0</v>
      </c>
      <c r="O137" s="197"/>
      <c r="P137" s="197"/>
      <c r="Q137" s="197"/>
      <c r="R137" s="23"/>
      <c r="T137" s="128"/>
      <c r="U137" s="129" t="s">
        <v>42</v>
      </c>
      <c r="V137" s="130">
        <v>0</v>
      </c>
      <c r="W137" s="130">
        <f>$V$137*$K$137</f>
        <v>0</v>
      </c>
      <c r="X137" s="130">
        <v>0.146</v>
      </c>
      <c r="Y137" s="130">
        <f>$X$137*$K$137</f>
        <v>5.21804</v>
      </c>
      <c r="Z137" s="130">
        <v>0</v>
      </c>
      <c r="AA137" s="131">
        <f>$Z$137*$K$137</f>
        <v>0</v>
      </c>
      <c r="AR137" s="6" t="s">
        <v>153</v>
      </c>
      <c r="AT137" s="6" t="s">
        <v>171</v>
      </c>
      <c r="AU137" s="6" t="s">
        <v>92</v>
      </c>
      <c r="AY137" s="6" t="s">
        <v>131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81">
        <f>ROUND($L$137*$K$137,2)</f>
        <v>0</v>
      </c>
      <c r="BL137" s="6" t="s">
        <v>136</v>
      </c>
    </row>
    <row r="138" spans="2:64" s="6" customFormat="1" ht="27" customHeight="1">
      <c r="B138" s="22"/>
      <c r="C138" s="124" t="s">
        <v>176</v>
      </c>
      <c r="D138" s="124" t="s">
        <v>132</v>
      </c>
      <c r="E138" s="125" t="s">
        <v>177</v>
      </c>
      <c r="F138" s="196" t="s">
        <v>178</v>
      </c>
      <c r="G138" s="197"/>
      <c r="H138" s="197"/>
      <c r="I138" s="197"/>
      <c r="J138" s="126" t="s">
        <v>135</v>
      </c>
      <c r="K138" s="127">
        <v>78</v>
      </c>
      <c r="L138" s="198">
        <v>0</v>
      </c>
      <c r="M138" s="197"/>
      <c r="N138" s="199">
        <f>ROUND($L$138*$K$138,2)</f>
        <v>0</v>
      </c>
      <c r="O138" s="197"/>
      <c r="P138" s="197"/>
      <c r="Q138" s="197"/>
      <c r="R138" s="23"/>
      <c r="T138" s="128"/>
      <c r="U138" s="129" t="s">
        <v>42</v>
      </c>
      <c r="V138" s="130">
        <v>0.62</v>
      </c>
      <c r="W138" s="130">
        <f>$V$138*$K$138</f>
        <v>48.36</v>
      </c>
      <c r="X138" s="130">
        <v>0.08565</v>
      </c>
      <c r="Y138" s="130">
        <f>$X$138*$K$138</f>
        <v>6.6807</v>
      </c>
      <c r="Z138" s="130">
        <v>0</v>
      </c>
      <c r="AA138" s="131">
        <f>$Z$138*$K$138</f>
        <v>0</v>
      </c>
      <c r="AR138" s="6" t="s">
        <v>136</v>
      </c>
      <c r="AT138" s="6" t="s">
        <v>132</v>
      </c>
      <c r="AU138" s="6" t="s">
        <v>92</v>
      </c>
      <c r="AY138" s="6" t="s">
        <v>131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21</v>
      </c>
      <c r="BK138" s="81">
        <f>ROUND($L$138*$K$138,2)</f>
        <v>0</v>
      </c>
      <c r="BL138" s="6" t="s">
        <v>136</v>
      </c>
    </row>
    <row r="139" spans="2:64" s="6" customFormat="1" ht="27" customHeight="1">
      <c r="B139" s="22"/>
      <c r="C139" s="139" t="s">
        <v>179</v>
      </c>
      <c r="D139" s="139" t="s">
        <v>171</v>
      </c>
      <c r="E139" s="140" t="s">
        <v>180</v>
      </c>
      <c r="F139" s="202" t="s">
        <v>181</v>
      </c>
      <c r="G139" s="203"/>
      <c r="H139" s="203"/>
      <c r="I139" s="203"/>
      <c r="J139" s="141" t="s">
        <v>135</v>
      </c>
      <c r="K139" s="142">
        <v>78.78</v>
      </c>
      <c r="L139" s="204">
        <v>0</v>
      </c>
      <c r="M139" s="203"/>
      <c r="N139" s="205">
        <f>ROUND($L$139*$K$139,2)</f>
        <v>0</v>
      </c>
      <c r="O139" s="197"/>
      <c r="P139" s="197"/>
      <c r="Q139" s="197"/>
      <c r="R139" s="23"/>
      <c r="T139" s="128"/>
      <c r="U139" s="129" t="s">
        <v>42</v>
      </c>
      <c r="V139" s="130">
        <v>0</v>
      </c>
      <c r="W139" s="130">
        <f>$V$139*$K$139</f>
        <v>0</v>
      </c>
      <c r="X139" s="130">
        <v>0.18</v>
      </c>
      <c r="Y139" s="130">
        <f>$X$139*$K$139</f>
        <v>14.1804</v>
      </c>
      <c r="Z139" s="130">
        <v>0</v>
      </c>
      <c r="AA139" s="131">
        <f>$Z$139*$K$139</f>
        <v>0</v>
      </c>
      <c r="AR139" s="6" t="s">
        <v>153</v>
      </c>
      <c r="AT139" s="6" t="s">
        <v>171</v>
      </c>
      <c r="AU139" s="6" t="s">
        <v>92</v>
      </c>
      <c r="AY139" s="6" t="s">
        <v>131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81">
        <f>ROUND($L$139*$K$139,2)</f>
        <v>0</v>
      </c>
      <c r="BL139" s="6" t="s">
        <v>136</v>
      </c>
    </row>
    <row r="140" spans="2:63" s="114" customFormat="1" ht="30.75" customHeight="1">
      <c r="B140" s="115"/>
      <c r="D140" s="123" t="s">
        <v>103</v>
      </c>
      <c r="N140" s="210">
        <f>$BK$140</f>
        <v>0</v>
      </c>
      <c r="O140" s="209"/>
      <c r="P140" s="209"/>
      <c r="Q140" s="209"/>
      <c r="R140" s="118"/>
      <c r="T140" s="119"/>
      <c r="W140" s="120">
        <f>SUM($W$141:$W$144)</f>
        <v>101.19600000000001</v>
      </c>
      <c r="Y140" s="120">
        <f>SUM($Y$141:$Y$144)</f>
        <v>63.67080000000001</v>
      </c>
      <c r="AA140" s="121">
        <f>SUM($AA$141:$AA$144)</f>
        <v>0</v>
      </c>
      <c r="AR140" s="117" t="s">
        <v>21</v>
      </c>
      <c r="AT140" s="117" t="s">
        <v>76</v>
      </c>
      <c r="AU140" s="117" t="s">
        <v>21</v>
      </c>
      <c r="AY140" s="117" t="s">
        <v>131</v>
      </c>
      <c r="BK140" s="122">
        <f>SUM($BK$141:$BK$144)</f>
        <v>0</v>
      </c>
    </row>
    <row r="141" spans="2:64" s="6" customFormat="1" ht="39" customHeight="1">
      <c r="B141" s="22"/>
      <c r="C141" s="124" t="s">
        <v>182</v>
      </c>
      <c r="D141" s="124" t="s">
        <v>132</v>
      </c>
      <c r="E141" s="125" t="s">
        <v>183</v>
      </c>
      <c r="F141" s="196" t="s">
        <v>184</v>
      </c>
      <c r="G141" s="197"/>
      <c r="H141" s="197"/>
      <c r="I141" s="197"/>
      <c r="J141" s="126" t="s">
        <v>145</v>
      </c>
      <c r="K141" s="127">
        <v>303</v>
      </c>
      <c r="L141" s="198">
        <v>0</v>
      </c>
      <c r="M141" s="197"/>
      <c r="N141" s="199">
        <f>ROUND($L$141*$K$141,2)</f>
        <v>0</v>
      </c>
      <c r="O141" s="197"/>
      <c r="P141" s="197"/>
      <c r="Q141" s="197"/>
      <c r="R141" s="23"/>
      <c r="T141" s="128"/>
      <c r="U141" s="129" t="s">
        <v>42</v>
      </c>
      <c r="V141" s="130">
        <v>0.268</v>
      </c>
      <c r="W141" s="130">
        <f>$V$141*$K$141</f>
        <v>81.20400000000001</v>
      </c>
      <c r="X141" s="130">
        <v>0.1554</v>
      </c>
      <c r="Y141" s="130">
        <f>$X$141*$K$141</f>
        <v>47.086200000000005</v>
      </c>
      <c r="Z141" s="130">
        <v>0</v>
      </c>
      <c r="AA141" s="131">
        <f>$Z$141*$K$141</f>
        <v>0</v>
      </c>
      <c r="AR141" s="6" t="s">
        <v>136</v>
      </c>
      <c r="AT141" s="6" t="s">
        <v>132</v>
      </c>
      <c r="AU141" s="6" t="s">
        <v>92</v>
      </c>
      <c r="AY141" s="6" t="s">
        <v>131</v>
      </c>
      <c r="BE141" s="81">
        <f>IF($U$141="základní",$N$141,0)</f>
        <v>0</v>
      </c>
      <c r="BF141" s="81">
        <f>IF($U$141="snížená",$N$141,0)</f>
        <v>0</v>
      </c>
      <c r="BG141" s="81">
        <f>IF($U$141="zákl. přenesená",$N$141,0)</f>
        <v>0</v>
      </c>
      <c r="BH141" s="81">
        <f>IF($U$141="sníž. přenesená",$N$141,0)</f>
        <v>0</v>
      </c>
      <c r="BI141" s="81">
        <f>IF($U$141="nulová",$N$141,0)</f>
        <v>0</v>
      </c>
      <c r="BJ141" s="6" t="s">
        <v>21</v>
      </c>
      <c r="BK141" s="81">
        <f>ROUND($L$141*$K$141,2)</f>
        <v>0</v>
      </c>
      <c r="BL141" s="6" t="s">
        <v>136</v>
      </c>
    </row>
    <row r="142" spans="2:64" s="6" customFormat="1" ht="27" customHeight="1">
      <c r="B142" s="22"/>
      <c r="C142" s="139" t="s">
        <v>185</v>
      </c>
      <c r="D142" s="139" t="s">
        <v>171</v>
      </c>
      <c r="E142" s="140" t="s">
        <v>186</v>
      </c>
      <c r="F142" s="202" t="s">
        <v>187</v>
      </c>
      <c r="G142" s="203"/>
      <c r="H142" s="203"/>
      <c r="I142" s="203"/>
      <c r="J142" s="141" t="s">
        <v>188</v>
      </c>
      <c r="K142" s="142">
        <v>102</v>
      </c>
      <c r="L142" s="204">
        <v>0</v>
      </c>
      <c r="M142" s="203"/>
      <c r="N142" s="205">
        <f>ROUND($L$142*$K$142,2)</f>
        <v>0</v>
      </c>
      <c r="O142" s="197"/>
      <c r="P142" s="197"/>
      <c r="Q142" s="197"/>
      <c r="R142" s="23"/>
      <c r="T142" s="128"/>
      <c r="U142" s="129" t="s">
        <v>42</v>
      </c>
      <c r="V142" s="130">
        <v>0</v>
      </c>
      <c r="W142" s="130">
        <f>$V$142*$K$142</f>
        <v>0</v>
      </c>
      <c r="X142" s="130">
        <v>0.0483</v>
      </c>
      <c r="Y142" s="130">
        <f>$X$142*$K$142</f>
        <v>4.9266000000000005</v>
      </c>
      <c r="Z142" s="130">
        <v>0</v>
      </c>
      <c r="AA142" s="131">
        <f>$Z$142*$K$142</f>
        <v>0</v>
      </c>
      <c r="AR142" s="6" t="s">
        <v>153</v>
      </c>
      <c r="AT142" s="6" t="s">
        <v>171</v>
      </c>
      <c r="AU142" s="6" t="s">
        <v>92</v>
      </c>
      <c r="AY142" s="6" t="s">
        <v>131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136</v>
      </c>
    </row>
    <row r="143" spans="2:64" s="6" customFormat="1" ht="27" customHeight="1">
      <c r="B143" s="22"/>
      <c r="C143" s="139" t="s">
        <v>7</v>
      </c>
      <c r="D143" s="139" t="s">
        <v>171</v>
      </c>
      <c r="E143" s="140" t="s">
        <v>189</v>
      </c>
      <c r="F143" s="202" t="s">
        <v>190</v>
      </c>
      <c r="G143" s="203"/>
      <c r="H143" s="203"/>
      <c r="I143" s="203"/>
      <c r="J143" s="141" t="s">
        <v>188</v>
      </c>
      <c r="K143" s="142">
        <v>201</v>
      </c>
      <c r="L143" s="204">
        <v>0</v>
      </c>
      <c r="M143" s="203"/>
      <c r="N143" s="205">
        <f>ROUND($L$143*$K$143,2)</f>
        <v>0</v>
      </c>
      <c r="O143" s="197"/>
      <c r="P143" s="197"/>
      <c r="Q143" s="197"/>
      <c r="R143" s="23"/>
      <c r="T143" s="128"/>
      <c r="U143" s="129" t="s">
        <v>42</v>
      </c>
      <c r="V143" s="130">
        <v>0</v>
      </c>
      <c r="W143" s="130">
        <f>$V$143*$K$143</f>
        <v>0</v>
      </c>
      <c r="X143" s="130">
        <v>0.058</v>
      </c>
      <c r="Y143" s="130">
        <f>$X$143*$K$143</f>
        <v>11.658000000000001</v>
      </c>
      <c r="Z143" s="130">
        <v>0</v>
      </c>
      <c r="AA143" s="131">
        <f>$Z$143*$K$143</f>
        <v>0</v>
      </c>
      <c r="AR143" s="6" t="s">
        <v>153</v>
      </c>
      <c r="AT143" s="6" t="s">
        <v>171</v>
      </c>
      <c r="AU143" s="6" t="s">
        <v>92</v>
      </c>
      <c r="AY143" s="6" t="s">
        <v>131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81">
        <f>ROUND($L$143*$K$143,2)</f>
        <v>0</v>
      </c>
      <c r="BL143" s="6" t="s">
        <v>136</v>
      </c>
    </row>
    <row r="144" spans="2:64" s="6" customFormat="1" ht="15.75" customHeight="1">
      <c r="B144" s="22"/>
      <c r="C144" s="124" t="s">
        <v>191</v>
      </c>
      <c r="D144" s="124" t="s">
        <v>132</v>
      </c>
      <c r="E144" s="125" t="s">
        <v>192</v>
      </c>
      <c r="F144" s="196" t="s">
        <v>193</v>
      </c>
      <c r="G144" s="197"/>
      <c r="H144" s="197"/>
      <c r="I144" s="197"/>
      <c r="J144" s="126" t="s">
        <v>145</v>
      </c>
      <c r="K144" s="127">
        <v>102</v>
      </c>
      <c r="L144" s="198">
        <v>0</v>
      </c>
      <c r="M144" s="197"/>
      <c r="N144" s="199">
        <f>ROUND($L$144*$K$144,2)</f>
        <v>0</v>
      </c>
      <c r="O144" s="197"/>
      <c r="P144" s="197"/>
      <c r="Q144" s="197"/>
      <c r="R144" s="23"/>
      <c r="T144" s="128"/>
      <c r="U144" s="129" t="s">
        <v>42</v>
      </c>
      <c r="V144" s="130">
        <v>0.196</v>
      </c>
      <c r="W144" s="130">
        <f>$V$144*$K$144</f>
        <v>19.992</v>
      </c>
      <c r="X144" s="130">
        <v>0</v>
      </c>
      <c r="Y144" s="130">
        <f>$X$144*$K$144</f>
        <v>0</v>
      </c>
      <c r="Z144" s="130">
        <v>0</v>
      </c>
      <c r="AA144" s="131">
        <f>$Z$144*$K$144</f>
        <v>0</v>
      </c>
      <c r="AR144" s="6" t="s">
        <v>136</v>
      </c>
      <c r="AT144" s="6" t="s">
        <v>132</v>
      </c>
      <c r="AU144" s="6" t="s">
        <v>92</v>
      </c>
      <c r="AY144" s="6" t="s">
        <v>131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81">
        <f>ROUND($L$144*$K$144,2)</f>
        <v>0</v>
      </c>
      <c r="BL144" s="6" t="s">
        <v>136</v>
      </c>
    </row>
    <row r="145" spans="2:63" s="114" customFormat="1" ht="30.75" customHeight="1">
      <c r="B145" s="115"/>
      <c r="D145" s="123" t="s">
        <v>104</v>
      </c>
      <c r="N145" s="210">
        <f>$BK$145</f>
        <v>0</v>
      </c>
      <c r="O145" s="209"/>
      <c r="P145" s="209"/>
      <c r="Q145" s="209"/>
      <c r="R145" s="118"/>
      <c r="T145" s="119"/>
      <c r="W145" s="120">
        <f>SUM($W$146:$W$150)</f>
        <v>314.400125</v>
      </c>
      <c r="Y145" s="120">
        <f>SUM($Y$146:$Y$150)</f>
        <v>0</v>
      </c>
      <c r="AA145" s="121">
        <f>SUM($AA$146:$AA$150)</f>
        <v>0</v>
      </c>
      <c r="AR145" s="117" t="s">
        <v>21</v>
      </c>
      <c r="AT145" s="117" t="s">
        <v>76</v>
      </c>
      <c r="AU145" s="117" t="s">
        <v>21</v>
      </c>
      <c r="AY145" s="117" t="s">
        <v>131</v>
      </c>
      <c r="BK145" s="122">
        <f>SUM($BK$146:$BK$150)</f>
        <v>0</v>
      </c>
    </row>
    <row r="146" spans="2:64" s="6" customFormat="1" ht="15.75" customHeight="1">
      <c r="B146" s="22"/>
      <c r="C146" s="124" t="s">
        <v>194</v>
      </c>
      <c r="D146" s="124" t="s">
        <v>132</v>
      </c>
      <c r="E146" s="125" t="s">
        <v>195</v>
      </c>
      <c r="F146" s="196" t="s">
        <v>196</v>
      </c>
      <c r="G146" s="197"/>
      <c r="H146" s="197"/>
      <c r="I146" s="197"/>
      <c r="J146" s="126" t="s">
        <v>161</v>
      </c>
      <c r="K146" s="127">
        <v>254.575</v>
      </c>
      <c r="L146" s="198">
        <v>0</v>
      </c>
      <c r="M146" s="197"/>
      <c r="N146" s="199">
        <f>ROUND($L$146*$K$146,2)</f>
        <v>0</v>
      </c>
      <c r="O146" s="197"/>
      <c r="P146" s="197"/>
      <c r="Q146" s="197"/>
      <c r="R146" s="23"/>
      <c r="T146" s="128"/>
      <c r="U146" s="129" t="s">
        <v>42</v>
      </c>
      <c r="V146" s="130">
        <v>0.835</v>
      </c>
      <c r="W146" s="130">
        <f>$V$146*$K$146</f>
        <v>212.570125</v>
      </c>
      <c r="X146" s="130">
        <v>0</v>
      </c>
      <c r="Y146" s="130">
        <f>$X$146*$K$146</f>
        <v>0</v>
      </c>
      <c r="Z146" s="130">
        <v>0</v>
      </c>
      <c r="AA146" s="131">
        <f>$Z$146*$K$146</f>
        <v>0</v>
      </c>
      <c r="AR146" s="6" t="s">
        <v>136</v>
      </c>
      <c r="AT146" s="6" t="s">
        <v>132</v>
      </c>
      <c r="AU146" s="6" t="s">
        <v>92</v>
      </c>
      <c r="AY146" s="6" t="s">
        <v>131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81">
        <f>ROUND($L$146*$K$146,2)</f>
        <v>0</v>
      </c>
      <c r="BL146" s="6" t="s">
        <v>136</v>
      </c>
    </row>
    <row r="147" spans="2:64" s="6" customFormat="1" ht="27" customHeight="1">
      <c r="B147" s="22"/>
      <c r="C147" s="124" t="s">
        <v>197</v>
      </c>
      <c r="D147" s="124" t="s">
        <v>132</v>
      </c>
      <c r="E147" s="125" t="s">
        <v>198</v>
      </c>
      <c r="F147" s="196" t="s">
        <v>199</v>
      </c>
      <c r="G147" s="197"/>
      <c r="H147" s="197"/>
      <c r="I147" s="197"/>
      <c r="J147" s="126" t="s">
        <v>161</v>
      </c>
      <c r="K147" s="127">
        <v>1527.45</v>
      </c>
      <c r="L147" s="198">
        <v>0</v>
      </c>
      <c r="M147" s="197"/>
      <c r="N147" s="199">
        <f>ROUND($L$147*$K$147,2)</f>
        <v>0</v>
      </c>
      <c r="O147" s="197"/>
      <c r="P147" s="197"/>
      <c r="Q147" s="197"/>
      <c r="R147" s="23"/>
      <c r="T147" s="128"/>
      <c r="U147" s="129" t="s">
        <v>42</v>
      </c>
      <c r="V147" s="130">
        <v>0.004</v>
      </c>
      <c r="W147" s="130">
        <f>$V$147*$K$147</f>
        <v>6.1098</v>
      </c>
      <c r="X147" s="130">
        <v>0</v>
      </c>
      <c r="Y147" s="130">
        <f>$X$147*$K$147</f>
        <v>0</v>
      </c>
      <c r="Z147" s="130">
        <v>0</v>
      </c>
      <c r="AA147" s="131">
        <f>$Z$147*$K$147</f>
        <v>0</v>
      </c>
      <c r="AR147" s="6" t="s">
        <v>136</v>
      </c>
      <c r="AT147" s="6" t="s">
        <v>132</v>
      </c>
      <c r="AU147" s="6" t="s">
        <v>92</v>
      </c>
      <c r="AY147" s="6" t="s">
        <v>131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21</v>
      </c>
      <c r="BK147" s="81">
        <f>ROUND($L$147*$K$147,2)</f>
        <v>0</v>
      </c>
      <c r="BL147" s="6" t="s">
        <v>136</v>
      </c>
    </row>
    <row r="148" spans="2:51" s="6" customFormat="1" ht="15.75" customHeight="1">
      <c r="B148" s="132"/>
      <c r="E148" s="133"/>
      <c r="F148" s="200" t="s">
        <v>200</v>
      </c>
      <c r="G148" s="201"/>
      <c r="H148" s="201"/>
      <c r="I148" s="201"/>
      <c r="K148" s="134">
        <v>1527.45</v>
      </c>
      <c r="R148" s="135"/>
      <c r="T148" s="136"/>
      <c r="AA148" s="137"/>
      <c r="AT148" s="133" t="s">
        <v>163</v>
      </c>
      <c r="AU148" s="133" t="s">
        <v>92</v>
      </c>
      <c r="AV148" s="138" t="s">
        <v>92</v>
      </c>
      <c r="AW148" s="138" t="s">
        <v>99</v>
      </c>
      <c r="AX148" s="138" t="s">
        <v>21</v>
      </c>
      <c r="AY148" s="133" t="s">
        <v>131</v>
      </c>
    </row>
    <row r="149" spans="2:64" s="6" customFormat="1" ht="27" customHeight="1">
      <c r="B149" s="22"/>
      <c r="C149" s="124" t="s">
        <v>201</v>
      </c>
      <c r="D149" s="124" t="s">
        <v>132</v>
      </c>
      <c r="E149" s="125" t="s">
        <v>202</v>
      </c>
      <c r="F149" s="196" t="s">
        <v>203</v>
      </c>
      <c r="G149" s="197"/>
      <c r="H149" s="197"/>
      <c r="I149" s="197"/>
      <c r="J149" s="126" t="s">
        <v>161</v>
      </c>
      <c r="K149" s="127">
        <v>254.575</v>
      </c>
      <c r="L149" s="198">
        <v>0</v>
      </c>
      <c r="M149" s="197"/>
      <c r="N149" s="199">
        <f>ROUND($L$149*$K$149,2)</f>
        <v>0</v>
      </c>
      <c r="O149" s="197"/>
      <c r="P149" s="197"/>
      <c r="Q149" s="197"/>
      <c r="R149" s="23"/>
      <c r="T149" s="128"/>
      <c r="U149" s="129" t="s">
        <v>42</v>
      </c>
      <c r="V149" s="130">
        <v>0.376</v>
      </c>
      <c r="W149" s="130">
        <f>$V$149*$K$149</f>
        <v>95.72019999999999</v>
      </c>
      <c r="X149" s="130">
        <v>0</v>
      </c>
      <c r="Y149" s="130">
        <f>$X$149*$K$149</f>
        <v>0</v>
      </c>
      <c r="Z149" s="130">
        <v>0</v>
      </c>
      <c r="AA149" s="131">
        <f>$Z$149*$K$149</f>
        <v>0</v>
      </c>
      <c r="AR149" s="6" t="s">
        <v>136</v>
      </c>
      <c r="AT149" s="6" t="s">
        <v>132</v>
      </c>
      <c r="AU149" s="6" t="s">
        <v>92</v>
      </c>
      <c r="AY149" s="6" t="s">
        <v>131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81">
        <f>ROUND($L$149*$K$149,2)</f>
        <v>0</v>
      </c>
      <c r="BL149" s="6" t="s">
        <v>136</v>
      </c>
    </row>
    <row r="150" spans="2:64" s="6" customFormat="1" ht="27" customHeight="1">
      <c r="B150" s="22"/>
      <c r="C150" s="124" t="s">
        <v>204</v>
      </c>
      <c r="D150" s="124" t="s">
        <v>132</v>
      </c>
      <c r="E150" s="125" t="s">
        <v>205</v>
      </c>
      <c r="F150" s="196" t="s">
        <v>206</v>
      </c>
      <c r="G150" s="197"/>
      <c r="H150" s="197"/>
      <c r="I150" s="197"/>
      <c r="J150" s="126" t="s">
        <v>161</v>
      </c>
      <c r="K150" s="127">
        <v>254.575</v>
      </c>
      <c r="L150" s="198">
        <v>0</v>
      </c>
      <c r="M150" s="197"/>
      <c r="N150" s="199">
        <f>ROUND($L$150*$K$150,2)</f>
        <v>0</v>
      </c>
      <c r="O150" s="197"/>
      <c r="P150" s="197"/>
      <c r="Q150" s="197"/>
      <c r="R150" s="23"/>
      <c r="T150" s="128"/>
      <c r="U150" s="129" t="s">
        <v>42</v>
      </c>
      <c r="V150" s="130">
        <v>0</v>
      </c>
      <c r="W150" s="130">
        <f>$V$150*$K$150</f>
        <v>0</v>
      </c>
      <c r="X150" s="130">
        <v>0</v>
      </c>
      <c r="Y150" s="130">
        <f>$X$150*$K$150</f>
        <v>0</v>
      </c>
      <c r="Z150" s="130">
        <v>0</v>
      </c>
      <c r="AA150" s="131">
        <f>$Z$150*$K$150</f>
        <v>0</v>
      </c>
      <c r="AR150" s="6" t="s">
        <v>136</v>
      </c>
      <c r="AT150" s="6" t="s">
        <v>132</v>
      </c>
      <c r="AU150" s="6" t="s">
        <v>92</v>
      </c>
      <c r="AY150" s="6" t="s">
        <v>131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21</v>
      </c>
      <c r="BK150" s="81">
        <f>ROUND($L$150*$K$150,2)</f>
        <v>0</v>
      </c>
      <c r="BL150" s="6" t="s">
        <v>136</v>
      </c>
    </row>
    <row r="151" spans="2:63" s="114" customFormat="1" ht="30.75" customHeight="1">
      <c r="B151" s="115"/>
      <c r="D151" s="123" t="s">
        <v>105</v>
      </c>
      <c r="N151" s="210">
        <f>$BK$151</f>
        <v>0</v>
      </c>
      <c r="O151" s="209"/>
      <c r="P151" s="209"/>
      <c r="Q151" s="209"/>
      <c r="R151" s="118"/>
      <c r="T151" s="119"/>
      <c r="W151" s="120">
        <f>$W$152</f>
        <v>55.771354</v>
      </c>
      <c r="Y151" s="120">
        <f>$Y$152</f>
        <v>0</v>
      </c>
      <c r="AA151" s="121">
        <f>$AA$152</f>
        <v>0</v>
      </c>
      <c r="AR151" s="117" t="s">
        <v>21</v>
      </c>
      <c r="AT151" s="117" t="s">
        <v>76</v>
      </c>
      <c r="AU151" s="117" t="s">
        <v>21</v>
      </c>
      <c r="AY151" s="117" t="s">
        <v>131</v>
      </c>
      <c r="BK151" s="122">
        <f>$BK$152</f>
        <v>0</v>
      </c>
    </row>
    <row r="152" spans="2:64" s="6" customFormat="1" ht="27" customHeight="1">
      <c r="B152" s="22"/>
      <c r="C152" s="124" t="s">
        <v>207</v>
      </c>
      <c r="D152" s="124" t="s">
        <v>132</v>
      </c>
      <c r="E152" s="125" t="s">
        <v>208</v>
      </c>
      <c r="F152" s="196" t="s">
        <v>209</v>
      </c>
      <c r="G152" s="197"/>
      <c r="H152" s="197"/>
      <c r="I152" s="197"/>
      <c r="J152" s="126" t="s">
        <v>161</v>
      </c>
      <c r="K152" s="127">
        <v>140.482</v>
      </c>
      <c r="L152" s="198">
        <v>0</v>
      </c>
      <c r="M152" s="197"/>
      <c r="N152" s="199">
        <f>ROUND($L$152*$K$152,2)</f>
        <v>0</v>
      </c>
      <c r="O152" s="197"/>
      <c r="P152" s="197"/>
      <c r="Q152" s="197"/>
      <c r="R152" s="23"/>
      <c r="T152" s="128"/>
      <c r="U152" s="129" t="s">
        <v>42</v>
      </c>
      <c r="V152" s="130">
        <v>0.397</v>
      </c>
      <c r="W152" s="130">
        <f>$V$152*$K$152</f>
        <v>55.771354</v>
      </c>
      <c r="X152" s="130">
        <v>0</v>
      </c>
      <c r="Y152" s="130">
        <f>$X$152*$K$152</f>
        <v>0</v>
      </c>
      <c r="Z152" s="130">
        <v>0</v>
      </c>
      <c r="AA152" s="131">
        <f>$Z$152*$K$152</f>
        <v>0</v>
      </c>
      <c r="AR152" s="6" t="s">
        <v>136</v>
      </c>
      <c r="AT152" s="6" t="s">
        <v>132</v>
      </c>
      <c r="AU152" s="6" t="s">
        <v>92</v>
      </c>
      <c r="AY152" s="6" t="s">
        <v>131</v>
      </c>
      <c r="BE152" s="81">
        <f>IF($U$152="základní",$N$152,0)</f>
        <v>0</v>
      </c>
      <c r="BF152" s="81">
        <f>IF($U$152="snížená",$N$152,0)</f>
        <v>0</v>
      </c>
      <c r="BG152" s="81">
        <f>IF($U$152="zákl. přenesená",$N$152,0)</f>
        <v>0</v>
      </c>
      <c r="BH152" s="81">
        <f>IF($U$152="sníž. přenesená",$N$152,0)</f>
        <v>0</v>
      </c>
      <c r="BI152" s="81">
        <f>IF($U$152="nulová",$N$152,0)</f>
        <v>0</v>
      </c>
      <c r="BJ152" s="6" t="s">
        <v>21</v>
      </c>
      <c r="BK152" s="81">
        <f>ROUND($L$152*$K$152,2)</f>
        <v>0</v>
      </c>
      <c r="BL152" s="6" t="s">
        <v>136</v>
      </c>
    </row>
    <row r="153" spans="2:63" s="6" customFormat="1" ht="51" customHeight="1">
      <c r="B153" s="22"/>
      <c r="D153" s="116" t="s">
        <v>210</v>
      </c>
      <c r="N153" s="192">
        <f>$BK$153</f>
        <v>0</v>
      </c>
      <c r="O153" s="152"/>
      <c r="P153" s="152"/>
      <c r="Q153" s="152"/>
      <c r="R153" s="23"/>
      <c r="T153" s="57"/>
      <c r="AA153" s="58"/>
      <c r="AT153" s="6" t="s">
        <v>76</v>
      </c>
      <c r="AU153" s="6" t="s">
        <v>77</v>
      </c>
      <c r="AY153" s="6" t="s">
        <v>211</v>
      </c>
      <c r="BK153" s="81">
        <f>SUM($BK$154:$BK$158)</f>
        <v>0</v>
      </c>
    </row>
    <row r="154" spans="2:63" s="6" customFormat="1" ht="23.25" customHeight="1">
      <c r="B154" s="22"/>
      <c r="C154" s="143"/>
      <c r="D154" s="143" t="s">
        <v>132</v>
      </c>
      <c r="E154" s="144"/>
      <c r="F154" s="206"/>
      <c r="G154" s="207"/>
      <c r="H154" s="207"/>
      <c r="I154" s="207"/>
      <c r="J154" s="145"/>
      <c r="K154" s="146"/>
      <c r="L154" s="198"/>
      <c r="M154" s="197"/>
      <c r="N154" s="199">
        <f>$BK$154</f>
        <v>0</v>
      </c>
      <c r="O154" s="197"/>
      <c r="P154" s="197"/>
      <c r="Q154" s="197"/>
      <c r="R154" s="23"/>
      <c r="T154" s="128"/>
      <c r="U154" s="147" t="s">
        <v>42</v>
      </c>
      <c r="AA154" s="58"/>
      <c r="AT154" s="6" t="s">
        <v>211</v>
      </c>
      <c r="AU154" s="6" t="s">
        <v>21</v>
      </c>
      <c r="AY154" s="6" t="s">
        <v>211</v>
      </c>
      <c r="BE154" s="81">
        <f>IF($U$154="základní",$N$154,0)</f>
        <v>0</v>
      </c>
      <c r="BF154" s="81">
        <f>IF($U$154="snížená",$N$154,0)</f>
        <v>0</v>
      </c>
      <c r="BG154" s="81">
        <f>IF($U$154="zákl. přenesená",$N$154,0)</f>
        <v>0</v>
      </c>
      <c r="BH154" s="81">
        <f>IF($U$154="sníž. přenesená",$N$154,0)</f>
        <v>0</v>
      </c>
      <c r="BI154" s="81">
        <f>IF($U$154="nulová",$N$154,0)</f>
        <v>0</v>
      </c>
      <c r="BJ154" s="6" t="s">
        <v>21</v>
      </c>
      <c r="BK154" s="81">
        <f>$L$154*$K$154</f>
        <v>0</v>
      </c>
    </row>
    <row r="155" spans="2:63" s="6" customFormat="1" ht="23.25" customHeight="1">
      <c r="B155" s="22"/>
      <c r="C155" s="143"/>
      <c r="D155" s="143" t="s">
        <v>132</v>
      </c>
      <c r="E155" s="144"/>
      <c r="F155" s="206"/>
      <c r="G155" s="207"/>
      <c r="H155" s="207"/>
      <c r="I155" s="207"/>
      <c r="J155" s="145"/>
      <c r="K155" s="146"/>
      <c r="L155" s="198"/>
      <c r="M155" s="197"/>
      <c r="N155" s="199">
        <f>$BK$155</f>
        <v>0</v>
      </c>
      <c r="O155" s="197"/>
      <c r="P155" s="197"/>
      <c r="Q155" s="197"/>
      <c r="R155" s="23"/>
      <c r="T155" s="128"/>
      <c r="U155" s="147" t="s">
        <v>42</v>
      </c>
      <c r="AA155" s="58"/>
      <c r="AT155" s="6" t="s">
        <v>211</v>
      </c>
      <c r="AU155" s="6" t="s">
        <v>21</v>
      </c>
      <c r="AY155" s="6" t="s">
        <v>211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81">
        <f>$L$155*$K$155</f>
        <v>0</v>
      </c>
    </row>
    <row r="156" spans="2:63" s="6" customFormat="1" ht="23.25" customHeight="1">
      <c r="B156" s="22"/>
      <c r="C156" s="143"/>
      <c r="D156" s="143" t="s">
        <v>132</v>
      </c>
      <c r="E156" s="144"/>
      <c r="F156" s="206"/>
      <c r="G156" s="207"/>
      <c r="H156" s="207"/>
      <c r="I156" s="207"/>
      <c r="J156" s="145"/>
      <c r="K156" s="146"/>
      <c r="L156" s="198"/>
      <c r="M156" s="197"/>
      <c r="N156" s="199">
        <f>$BK$156</f>
        <v>0</v>
      </c>
      <c r="O156" s="197"/>
      <c r="P156" s="197"/>
      <c r="Q156" s="197"/>
      <c r="R156" s="23"/>
      <c r="T156" s="128"/>
      <c r="U156" s="147" t="s">
        <v>42</v>
      </c>
      <c r="AA156" s="58"/>
      <c r="AT156" s="6" t="s">
        <v>211</v>
      </c>
      <c r="AU156" s="6" t="s">
        <v>21</v>
      </c>
      <c r="AY156" s="6" t="s">
        <v>211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21</v>
      </c>
      <c r="BK156" s="81">
        <f>$L$156*$K$156</f>
        <v>0</v>
      </c>
    </row>
    <row r="157" spans="2:63" s="6" customFormat="1" ht="23.25" customHeight="1">
      <c r="B157" s="22"/>
      <c r="C157" s="143"/>
      <c r="D157" s="143" t="s">
        <v>132</v>
      </c>
      <c r="E157" s="144"/>
      <c r="F157" s="206"/>
      <c r="G157" s="207"/>
      <c r="H157" s="207"/>
      <c r="I157" s="207"/>
      <c r="J157" s="145"/>
      <c r="K157" s="146"/>
      <c r="L157" s="198"/>
      <c r="M157" s="197"/>
      <c r="N157" s="199">
        <f>$BK$157</f>
        <v>0</v>
      </c>
      <c r="O157" s="197"/>
      <c r="P157" s="197"/>
      <c r="Q157" s="197"/>
      <c r="R157" s="23"/>
      <c r="T157" s="128"/>
      <c r="U157" s="147" t="s">
        <v>42</v>
      </c>
      <c r="AA157" s="58"/>
      <c r="AT157" s="6" t="s">
        <v>211</v>
      </c>
      <c r="AU157" s="6" t="s">
        <v>21</v>
      </c>
      <c r="AY157" s="6" t="s">
        <v>211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$L$157*$K$157</f>
        <v>0</v>
      </c>
    </row>
    <row r="158" spans="2:63" s="6" customFormat="1" ht="23.25" customHeight="1">
      <c r="B158" s="22"/>
      <c r="C158" s="143"/>
      <c r="D158" s="143" t="s">
        <v>132</v>
      </c>
      <c r="E158" s="144"/>
      <c r="F158" s="206"/>
      <c r="G158" s="207"/>
      <c r="H158" s="207"/>
      <c r="I158" s="207"/>
      <c r="J158" s="145"/>
      <c r="K158" s="146"/>
      <c r="L158" s="198"/>
      <c r="M158" s="197"/>
      <c r="N158" s="199">
        <f>$BK$158</f>
        <v>0</v>
      </c>
      <c r="O158" s="197"/>
      <c r="P158" s="197"/>
      <c r="Q158" s="197"/>
      <c r="R158" s="23"/>
      <c r="T158" s="128"/>
      <c r="U158" s="147" t="s">
        <v>42</v>
      </c>
      <c r="V158" s="41"/>
      <c r="W158" s="41"/>
      <c r="X158" s="41"/>
      <c r="Y158" s="41"/>
      <c r="Z158" s="41"/>
      <c r="AA158" s="43"/>
      <c r="AT158" s="6" t="s">
        <v>211</v>
      </c>
      <c r="AU158" s="6" t="s">
        <v>21</v>
      </c>
      <c r="AY158" s="6" t="s">
        <v>211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21</v>
      </c>
      <c r="BK158" s="81">
        <f>$L$158*$K$158</f>
        <v>0</v>
      </c>
    </row>
    <row r="159" spans="2:18" s="6" customFormat="1" ht="7.5" customHeight="1"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</row>
    <row r="160" s="2" customFormat="1" ht="14.25" customHeight="1"/>
  </sheetData>
  <mergeCells count="162">
    <mergeCell ref="N153:Q153"/>
    <mergeCell ref="H1:K1"/>
    <mergeCell ref="S2:AC2"/>
    <mergeCell ref="F158:I158"/>
    <mergeCell ref="L158:M158"/>
    <mergeCell ref="N158:Q158"/>
    <mergeCell ref="N120:Q120"/>
    <mergeCell ref="N121:Q121"/>
    <mergeCell ref="N122:Q122"/>
    <mergeCell ref="N133:Q133"/>
    <mergeCell ref="N140:Q140"/>
    <mergeCell ref="N145:Q145"/>
    <mergeCell ref="N151:Q151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2:I152"/>
    <mergeCell ref="L152:M152"/>
    <mergeCell ref="N152:Q152"/>
    <mergeCell ref="F148:I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2:I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M117:Q117"/>
    <mergeCell ref="F119:I119"/>
    <mergeCell ref="L119:M119"/>
    <mergeCell ref="N119:Q119"/>
    <mergeCell ref="C110:Q110"/>
    <mergeCell ref="F112:P112"/>
    <mergeCell ref="M114:P114"/>
    <mergeCell ref="M116:Q116"/>
    <mergeCell ref="D101:H101"/>
    <mergeCell ref="N101:Q101"/>
    <mergeCell ref="N102:Q102"/>
    <mergeCell ref="L104:Q104"/>
    <mergeCell ref="D99:H99"/>
    <mergeCell ref="N99:Q99"/>
    <mergeCell ref="D100:H100"/>
    <mergeCell ref="N100:Q100"/>
    <mergeCell ref="N96:Q96"/>
    <mergeCell ref="D97:H97"/>
    <mergeCell ref="N97:Q97"/>
    <mergeCell ref="D98:H98"/>
    <mergeCell ref="N98:Q98"/>
    <mergeCell ref="N91:Q91"/>
    <mergeCell ref="N92:Q92"/>
    <mergeCell ref="N93:Q93"/>
    <mergeCell ref="N94:Q94"/>
    <mergeCell ref="N87:Q87"/>
    <mergeCell ref="N88:Q88"/>
    <mergeCell ref="N89:Q89"/>
    <mergeCell ref="N90:Q90"/>
    <mergeCell ref="M82:Q82"/>
    <mergeCell ref="M83:Q83"/>
    <mergeCell ref="C85:G85"/>
    <mergeCell ref="N85:Q85"/>
    <mergeCell ref="L34:P34"/>
    <mergeCell ref="C76:Q76"/>
    <mergeCell ref="F78:P78"/>
    <mergeCell ref="M80:P80"/>
    <mergeCell ref="H31:J31"/>
    <mergeCell ref="M31:P31"/>
    <mergeCell ref="H32:J32"/>
    <mergeCell ref="M32:P32"/>
    <mergeCell ref="H29:J29"/>
    <mergeCell ref="M29:P29"/>
    <mergeCell ref="H30:J30"/>
    <mergeCell ref="M30:P30"/>
    <mergeCell ref="M23:P23"/>
    <mergeCell ref="M24:P24"/>
    <mergeCell ref="M26:P26"/>
    <mergeCell ref="H28:J28"/>
    <mergeCell ref="M28:P28"/>
    <mergeCell ref="O16:P16"/>
    <mergeCell ref="O17:P17"/>
    <mergeCell ref="O19:P19"/>
    <mergeCell ref="O20:P20"/>
    <mergeCell ref="O10:P10"/>
    <mergeCell ref="O11:P11"/>
    <mergeCell ref="O13:P13"/>
    <mergeCell ref="E14:L14"/>
    <mergeCell ref="O14:P14"/>
    <mergeCell ref="C2:Q2"/>
    <mergeCell ref="C4:Q4"/>
    <mergeCell ref="F6:P6"/>
    <mergeCell ref="O8:P8"/>
  </mergeCells>
  <dataValidations count="2">
    <dataValidation type="list" allowBlank="1" showInputMessage="1" showErrorMessage="1" error="Povoleny jsou hodnoty K a M." sqref="D154:D159">
      <formula1>"K,M"</formula1>
    </dataValidation>
    <dataValidation type="list" allowBlank="1" showInputMessage="1" showErrorMessage="1" error="Povoleny jsou hodnoty základní, snížená, zákl. přenesená, sníž. přenesená, nulová." sqref="U154:U15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</cp:lastModifiedBy>
  <dcterms:modified xsi:type="dcterms:W3CDTF">2016-02-25T20:07:08Z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